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295" activeTab="0"/>
  </bookViews>
  <sheets>
    <sheet name="戦績表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<sst xmlns="http://schemas.openxmlformats.org/spreadsheetml/2006/main" count="69" uniqueCount="44">
  <si>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伊達中学校</t>
  </si>
  <si>
    <t>渡利フットボールクラブ</t>
  </si>
  <si>
    <t>ジェイム福島ＦＣ</t>
  </si>
  <si>
    <t>醸芳中学校</t>
  </si>
  <si>
    <t>松陵中学校</t>
  </si>
  <si>
    <t>福島第三中学校</t>
  </si>
  <si>
    <t>二本松第三中学校</t>
  </si>
  <si>
    <t>勝点</t>
  </si>
  <si>
    <t>勝</t>
  </si>
  <si>
    <t>分</t>
  </si>
  <si>
    <t>負</t>
  </si>
  <si>
    <t>得点</t>
  </si>
  <si>
    <t>失点</t>
  </si>
  <si>
    <t>得失差</t>
  </si>
  <si>
    <t>順位</t>
  </si>
  <si>
    <t>リーグ戦の順位</t>
  </si>
  <si>
    <t xml:space="preserve">二本松第一中学校 </t>
  </si>
  <si>
    <t xml:space="preserve">西信中学校 </t>
  </si>
  <si>
    <t xml:space="preserve">岳陽中学校 </t>
  </si>
  <si>
    <t xml:space="preserve">信夫中学校 </t>
  </si>
  <si>
    <t>福島第一中学校</t>
  </si>
  <si>
    <t xml:space="preserve">清水中学校 </t>
  </si>
  <si>
    <t>信陵中学校</t>
  </si>
  <si>
    <t>大玉中学校</t>
  </si>
  <si>
    <t>福島第二中学校</t>
  </si>
  <si>
    <t>福島ユナイテッドB</t>
  </si>
  <si>
    <t>梁川中学校</t>
  </si>
  <si>
    <t>信陵中学校B</t>
  </si>
  <si>
    <t>福島第四中学校</t>
  </si>
  <si>
    <t>本宮第一中学校</t>
  </si>
  <si>
    <t>白沢中学校</t>
  </si>
  <si>
    <t>安達中学校</t>
  </si>
  <si>
    <t>FCゼウス</t>
  </si>
  <si>
    <t xml:space="preserve">モンターニャフットボールクラブ </t>
  </si>
  <si>
    <t>ＦＣ　ヴェルジナーレ</t>
  </si>
  <si>
    <t>川俣中学校</t>
  </si>
  <si>
    <t xml:space="preserve">飯野FC  </t>
  </si>
  <si>
    <r>
      <t>県北リーグ2nd(東ロータリー杯)の結果
③8人制2部6チーム
・基本は上位2チームがパナソニック杯11人制1部へ昇格。
・県リーグより県北リーグへ</t>
    </r>
    <r>
      <rPr>
        <b/>
        <u val="single"/>
        <sz val="12"/>
        <rFont val="ＭＳ Ｐゴシック"/>
        <family val="3"/>
      </rPr>
      <t>3チーム以上</t>
    </r>
    <r>
      <rPr>
        <sz val="12"/>
        <rFont val="ＭＳ Ｐゴシック"/>
        <family val="3"/>
      </rPr>
      <t>降格→上位1チームのみ昇格となる。
・降格は0～2チーム。
・県リーグから県北リーグへ2チーム降格→下位1チームが8人制3部へ降格。
・県リーグから県北リーグへ3チーム降格→下位2チームが8人制3部へ降格。
④8人制3部7チーム
・上位2チームは③パナソニック杯8人制2部へ昇格。　降格はありません。</t>
    </r>
  </si>
  <si>
    <t>県北リーグ2nd(東ロータリー杯)の結果
①11人制1部Aブロックの上位1チームは県リーグ2部へ昇格となる。
　降格はありません。（パナソニック杯は1部Bと合併します）
②11人制1部Bブロック（パナソニック杯は1部Aと合併します）
　降格は次の通り
　・基本は、下位2チームがパナソニック杯8人制2部へ降格となる。
　・但し、県リーグより2チーム降格したときは下位3チームが降格。
　・県リーグからの降格チームがなかったときは、１チームのみが降格となる。
　</t>
  </si>
  <si>
    <t>福島東ロータリー杯県北地区中学生サッカー大会 (U-15県北リーグ2ndステージ）2部</t>
  </si>
  <si>
    <t>福島東ロータリー杯県北地区中学生サッカー大会 (U-15県北リーグ2ndステージ）１部</t>
  </si>
  <si>
    <t>福島東ロータリー杯県北地区中学生サッカー大会 (U-15県北リーグ2ndステージ）3部（8人制）</t>
  </si>
  <si>
    <t>福島東ロータリー杯県北地区中学生サッカー大会 (U-15県北リーグ2ndステージ）4部（8人制）</t>
  </si>
  <si>
    <t>Ｎ.Ｆ.Ｃビバ-チェ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</si>
</sst>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m/d;@"/>
    <numFmt numFmtId="183" formatCode="m&quot;月&quot;d&quot;日&quot;;@"/>
    <numFmt numFmtId="184" formatCode="[$-409]h:mm\ AM/PM;@"/>
    <numFmt numFmtId="185" formatCode="h:mm;@"/>
    <numFmt numFmtId="186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b/>
      <sz val="20"/>
      <name val="HGP創英角ﾎﾟｯﾌﾟ体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MS UI Gothic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ck"/>
      <right style="hair"/>
      <top style="thick"/>
      <bottom style="thin"/>
    </border>
    <border>
      <left style="thin"/>
      <right style="hair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 style="thick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ck"/>
      <right style="hair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ck"/>
      <bottom style="thin"/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 shrinkToFit="1"/>
    </xf>
    <xf numFmtId="180" fontId="6" fillId="0" borderId="15" xfId="0" applyNumberFormat="1" applyFont="1" applyFill="1" applyBorder="1" applyAlignment="1">
      <alignment horizontal="center" vertical="center" shrinkToFit="1"/>
    </xf>
    <xf numFmtId="18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0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8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 shrinkToFit="1"/>
    </xf>
    <xf numFmtId="180" fontId="6" fillId="0" borderId="29" xfId="0" applyNumberFormat="1" applyFont="1" applyFill="1" applyBorder="1" applyAlignment="1">
      <alignment horizontal="center" vertical="center" shrinkToFit="1"/>
    </xf>
    <xf numFmtId="180" fontId="6" fillId="0" borderId="3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6" fillId="0" borderId="44" xfId="0" applyNumberFormat="1" applyFont="1" applyFill="1" applyBorder="1" applyAlignment="1">
      <alignment horizontal="center" vertical="center" shrinkToFit="1"/>
    </xf>
    <xf numFmtId="180" fontId="6" fillId="0" borderId="45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6" fillId="0" borderId="51" xfId="0" applyNumberFormat="1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80" fontId="6" fillId="0" borderId="62" xfId="0" applyNumberFormat="1" applyFont="1" applyFill="1" applyBorder="1" applyAlignment="1">
      <alignment horizontal="center" vertical="center" shrinkToFit="1"/>
    </xf>
    <xf numFmtId="180" fontId="6" fillId="0" borderId="63" xfId="0" applyNumberFormat="1" applyFont="1" applyFill="1" applyBorder="1" applyAlignment="1">
      <alignment horizontal="center" vertical="center" shrinkToFit="1"/>
    </xf>
    <xf numFmtId="180" fontId="6" fillId="0" borderId="64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 shrinkToFit="1"/>
    </xf>
    <xf numFmtId="0" fontId="2" fillId="3" borderId="92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180" fontId="6" fillId="3" borderId="52" xfId="0" applyNumberFormat="1" applyFont="1" applyFill="1" applyBorder="1" applyAlignment="1">
      <alignment horizontal="center" vertical="center"/>
    </xf>
    <xf numFmtId="180" fontId="6" fillId="3" borderId="19" xfId="0" applyNumberFormat="1" applyFont="1" applyFill="1" applyBorder="1" applyAlignment="1">
      <alignment horizontal="center" vertical="center"/>
    </xf>
    <xf numFmtId="180" fontId="6" fillId="3" borderId="53" xfId="0" applyNumberFormat="1" applyFont="1" applyFill="1" applyBorder="1" applyAlignment="1">
      <alignment horizontal="center" vertical="center"/>
    </xf>
    <xf numFmtId="180" fontId="6" fillId="3" borderId="22" xfId="0" applyNumberFormat="1" applyFont="1" applyFill="1" applyBorder="1" applyAlignment="1">
      <alignment horizontal="center" vertical="center"/>
    </xf>
    <xf numFmtId="0" fontId="6" fillId="3" borderId="41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180" fontId="6" fillId="3" borderId="20" xfId="0" applyNumberFormat="1" applyFont="1" applyFill="1" applyBorder="1" applyAlignment="1">
      <alignment horizontal="center" vertical="center" shrinkToFit="1"/>
    </xf>
    <xf numFmtId="180" fontId="6" fillId="3" borderId="21" xfId="0" applyNumberFormat="1" applyFont="1" applyFill="1" applyBorder="1" applyAlignment="1">
      <alignment horizontal="center" vertical="center" shrinkToFit="1"/>
    </xf>
    <xf numFmtId="180" fontId="6" fillId="3" borderId="23" xfId="0" applyNumberFormat="1" applyFont="1" applyFill="1" applyBorder="1" applyAlignment="1">
      <alignment horizontal="center" vertical="center" shrinkToFit="1"/>
    </xf>
    <xf numFmtId="0" fontId="6" fillId="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</xdr:rowOff>
    </xdr:from>
    <xdr:to>
      <xdr:col>25</xdr:col>
      <xdr:colOff>314325</xdr:colOff>
      <xdr:row>11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352550" y="1228725"/>
          <a:ext cx="798195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25</xdr:col>
      <xdr:colOff>314325</xdr:colOff>
      <xdr:row>23</xdr:row>
      <xdr:rowOff>238125</xdr:rowOff>
    </xdr:to>
    <xdr:sp>
      <xdr:nvSpPr>
        <xdr:cNvPr id="2" name="Line 1"/>
        <xdr:cNvSpPr>
          <a:spLocks/>
        </xdr:cNvSpPr>
      </xdr:nvSpPr>
      <xdr:spPr>
        <a:xfrm>
          <a:off x="1352550" y="4486275"/>
          <a:ext cx="79819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47625</xdr:rowOff>
    </xdr:from>
    <xdr:to>
      <xdr:col>20</xdr:col>
      <xdr:colOff>0</xdr:colOff>
      <xdr:row>44</xdr:row>
      <xdr:rowOff>0</xdr:rowOff>
    </xdr:to>
    <xdr:sp>
      <xdr:nvSpPr>
        <xdr:cNvPr id="3" name="Line 1"/>
        <xdr:cNvSpPr>
          <a:spLocks/>
        </xdr:cNvSpPr>
      </xdr:nvSpPr>
      <xdr:spPr>
        <a:xfrm>
          <a:off x="1352550" y="10648950"/>
          <a:ext cx="6000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47625</xdr:rowOff>
    </xdr:from>
    <xdr:to>
      <xdr:col>23</xdr:col>
      <xdr:colOff>0</xdr:colOff>
      <xdr:row>55</xdr:row>
      <xdr:rowOff>0</xdr:rowOff>
    </xdr:to>
    <xdr:sp>
      <xdr:nvSpPr>
        <xdr:cNvPr id="4" name="Line 1"/>
        <xdr:cNvSpPr>
          <a:spLocks/>
        </xdr:cNvSpPr>
      </xdr:nvSpPr>
      <xdr:spPr>
        <a:xfrm>
          <a:off x="1352550" y="13506450"/>
          <a:ext cx="7000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47625</xdr:rowOff>
    </xdr:from>
    <xdr:to>
      <xdr:col>23</xdr:col>
      <xdr:colOff>0</xdr:colOff>
      <xdr:row>55</xdr:row>
      <xdr:rowOff>0</xdr:rowOff>
    </xdr:to>
    <xdr:sp>
      <xdr:nvSpPr>
        <xdr:cNvPr id="5" name="Line 1"/>
        <xdr:cNvSpPr>
          <a:spLocks/>
        </xdr:cNvSpPr>
      </xdr:nvSpPr>
      <xdr:spPr>
        <a:xfrm>
          <a:off x="1352550" y="13506450"/>
          <a:ext cx="7000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56</xdr:row>
      <xdr:rowOff>19050</xdr:rowOff>
    </xdr:from>
    <xdr:to>
      <xdr:col>9</xdr:col>
      <xdr:colOff>304800</xdr:colOff>
      <xdr:row>57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14675" y="15687675"/>
          <a:ext cx="876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←昇格へ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昇格→</a:t>
          </a:r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9</xdr:col>
      <xdr:colOff>266700</xdr:colOff>
      <xdr:row>26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086100" y="6962775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←昇格</a:t>
          </a:r>
        </a:p>
      </xdr:txBody>
    </xdr:sp>
    <xdr:clientData/>
  </xdr:twoCellAnchor>
  <xdr:twoCellAnchor>
    <xdr:from>
      <xdr:col>7</xdr:col>
      <xdr:colOff>95250</xdr:colOff>
      <xdr:row>31</xdr:row>
      <xdr:rowOff>66675</xdr:rowOff>
    </xdr:from>
    <xdr:to>
      <xdr:col>9</xdr:col>
      <xdr:colOff>209550</xdr:colOff>
      <xdr:row>32</xdr:row>
      <xdr:rowOff>219075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3114675" y="8686800"/>
          <a:ext cx="7810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K65"/>
  <sheetViews>
    <sheetView tabSelected="1" view="pageBreakPreview" zoomScale="60" zoomScalePageLayoutView="0" workbookViewId="0" topLeftCell="A1">
      <selection activeCell="R21" sqref="R21"/>
    </sheetView>
  </sheetViews>
  <sheetFormatPr defaultColWidth="9.00390625" defaultRowHeight="21.75" customHeight="1"/>
  <cols>
    <col min="1" max="1" width="2.75390625" style="0" customWidth="1"/>
    <col min="2" max="2" width="15.00390625" style="0" customWidth="1"/>
    <col min="3" max="27" width="4.375" style="0" customWidth="1"/>
    <col min="28" max="34" width="4.375" style="2" customWidth="1"/>
    <col min="35" max="37" width="4.375" style="0" customWidth="1"/>
    <col min="38" max="43" width="5.00390625" style="0" customWidth="1"/>
  </cols>
  <sheetData>
    <row r="1" ht="21.75" customHeight="1" thickBot="1"/>
    <row r="2" spans="1:35" ht="27.75" customHeight="1" thickBot="1" thickTop="1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8"/>
      <c r="AI2" s="52"/>
    </row>
    <row r="3" ht="21.75" customHeight="1" thickBot="1" thickTop="1">
      <c r="B3" s="68"/>
    </row>
    <row r="4" spans="2:35" ht="21.75" customHeight="1" thickBot="1">
      <c r="B4" s="35"/>
      <c r="C4" s="103" t="str">
        <f>B5</f>
        <v>モンターニャフットボールクラブ </v>
      </c>
      <c r="D4" s="99"/>
      <c r="E4" s="99"/>
      <c r="F4" s="104" t="str">
        <f>B6</f>
        <v>二本松第三中学校</v>
      </c>
      <c r="G4" s="105"/>
      <c r="H4" s="103"/>
      <c r="I4" s="104" t="str">
        <f>B7</f>
        <v>松陵中学校</v>
      </c>
      <c r="J4" s="105"/>
      <c r="K4" s="103"/>
      <c r="L4" s="99" t="str">
        <f>B8</f>
        <v>岳陽中学校 </v>
      </c>
      <c r="M4" s="99"/>
      <c r="N4" s="99"/>
      <c r="O4" s="104" t="str">
        <f>B9</f>
        <v>二本松第一中学校 </v>
      </c>
      <c r="P4" s="105"/>
      <c r="Q4" s="103"/>
      <c r="R4" s="99" t="str">
        <f>B10</f>
        <v>大玉中学校</v>
      </c>
      <c r="S4" s="99"/>
      <c r="T4" s="99"/>
      <c r="U4" s="99" t="str">
        <f>B11</f>
        <v>信夫中学校 </v>
      </c>
      <c r="V4" s="99"/>
      <c r="W4" s="99"/>
      <c r="X4" s="99" t="str">
        <f>B12</f>
        <v>清水中学校 </v>
      </c>
      <c r="Y4" s="99"/>
      <c r="Z4" s="99"/>
      <c r="AA4" s="59" t="s">
        <v>7</v>
      </c>
      <c r="AB4" s="4" t="s">
        <v>8</v>
      </c>
      <c r="AC4" s="5" t="s">
        <v>9</v>
      </c>
      <c r="AD4" s="58" t="s">
        <v>10</v>
      </c>
      <c r="AE4" s="4" t="s">
        <v>11</v>
      </c>
      <c r="AF4" s="5" t="s">
        <v>12</v>
      </c>
      <c r="AG4" s="6" t="s">
        <v>13</v>
      </c>
      <c r="AH4" s="60" t="s">
        <v>14</v>
      </c>
      <c r="AI4" s="2"/>
    </row>
    <row r="5" spans="1:35" ht="21.75" customHeight="1" thickTop="1">
      <c r="A5" s="36">
        <f>AH5</f>
        <v>8</v>
      </c>
      <c r="B5" s="37" t="s">
        <v>33</v>
      </c>
      <c r="C5" s="43"/>
      <c r="D5" s="7"/>
      <c r="E5" s="44"/>
      <c r="F5" s="45">
        <v>2</v>
      </c>
      <c r="G5" s="7" t="str">
        <f>IF(COUNTA(F5)=1,IF((F5-H5)&gt;0,"○",IF((F5-H5)=0,"△","●"))," ")</f>
        <v>○</v>
      </c>
      <c r="H5" s="44">
        <v>1</v>
      </c>
      <c r="I5" s="45">
        <v>0</v>
      </c>
      <c r="J5" s="7" t="str">
        <f>IF(COUNTA(I5)=1,IF((I5-K5)&gt;0,"○",IF((I5-K5)=0,"△","●"))," ")</f>
        <v>●</v>
      </c>
      <c r="K5" s="44">
        <v>4</v>
      </c>
      <c r="L5" s="45">
        <v>0</v>
      </c>
      <c r="M5" s="7" t="str">
        <f>IF(COUNTA(L5)=1,IF((L5-N5)&gt;0,"○",IF((L5-N5)=0,"△","●"))," ")</f>
        <v>●</v>
      </c>
      <c r="N5" s="44">
        <v>4</v>
      </c>
      <c r="O5" s="46">
        <v>1</v>
      </c>
      <c r="P5" s="7" t="str">
        <f>IF(COUNTA(O5)=1,IF((O5-Q5)&gt;0,"○",IF((O5-Q5)=0,"△","●"))," ")</f>
        <v>△</v>
      </c>
      <c r="Q5" s="44">
        <v>1</v>
      </c>
      <c r="R5" s="45">
        <v>0</v>
      </c>
      <c r="S5" s="7" t="str">
        <f aca="true" t="shared" si="0" ref="S5:S10">IF(COUNTA(R5)=1,IF((R5-T5)&gt;0,"○",IF((R5-T5)=0,"△","●"))," ")</f>
        <v>●</v>
      </c>
      <c r="T5" s="44">
        <v>10</v>
      </c>
      <c r="U5" s="45">
        <v>1</v>
      </c>
      <c r="V5" s="7" t="str">
        <f aca="true" t="shared" si="1" ref="V5:V10">IF(COUNTA(U5)=1,IF((U5-W5)&gt;0,"○",IF((U5-W5)=0,"△","●"))," ")</f>
        <v>●</v>
      </c>
      <c r="W5" s="44">
        <v>4</v>
      </c>
      <c r="X5" s="45">
        <v>6</v>
      </c>
      <c r="Y5" s="7" t="str">
        <f aca="true" t="shared" si="2" ref="Y5:Y11">IF(COUNTA(X5)=1,IF((X5-Z5)&gt;0,"○",IF((X5-Z5)=0,"△","●"))," ")</f>
        <v>○</v>
      </c>
      <c r="Z5" s="44">
        <v>1</v>
      </c>
      <c r="AA5" s="48">
        <f>ROUND(AI5,0)</f>
        <v>7</v>
      </c>
      <c r="AB5" s="8">
        <f>COUNTIF(C5:Z5,"○")</f>
        <v>2</v>
      </c>
      <c r="AC5" s="9">
        <f>COUNTIF(C5:Z5,"△")</f>
        <v>1</v>
      </c>
      <c r="AD5" s="10">
        <f>COUNTIF(C5:Z5,"●")</f>
        <v>4</v>
      </c>
      <c r="AE5" s="11">
        <f>SUM(C5,F5,I5,L5,O5,R5,U5,X5)</f>
        <v>10</v>
      </c>
      <c r="AF5" s="12">
        <f>SUM(E5,H5,K5,N5,Q5,T5,W5,Z5)</f>
        <v>25</v>
      </c>
      <c r="AG5" s="13">
        <f>AE5-AF5</f>
        <v>-15</v>
      </c>
      <c r="AH5" s="14">
        <f aca="true" t="shared" si="3" ref="AH5:AH12">RANK(AI5,$AI$5:$AI$12)</f>
        <v>8</v>
      </c>
      <c r="AI5" s="57">
        <f>COUNTIF(C5:Z5,"○")*3+COUNTIF(C5:Z5,"△")+(0.001*AG5)+(0.00001*AE5)</f>
        <v>6.9851</v>
      </c>
    </row>
    <row r="6" spans="1:35" ht="21.75" customHeight="1">
      <c r="A6" s="36">
        <f>AH6+0.00000001</f>
        <v>4.00000001</v>
      </c>
      <c r="B6" s="38" t="s">
        <v>6</v>
      </c>
      <c r="C6" s="62">
        <f>IF(COUNTA(H5)=1,H5,"")</f>
        <v>1</v>
      </c>
      <c r="D6" s="15" t="str">
        <f>IF(COUNTBLANK(F5)=1," ",IF((C6-E6)&gt;0,"○",IF((C6-E6)=0,"△","●")))</f>
        <v>●</v>
      </c>
      <c r="E6" s="63">
        <f>IF(COUNTBLANK(F5)=1," ",F5)</f>
        <v>2</v>
      </c>
      <c r="F6" s="64"/>
      <c r="G6" s="15" t="str">
        <f>IF(COUNTA(F6)=1,IF((F6-H6)&gt;0,"○",IF((F6-H6)=0,"△","●"))," ")</f>
        <v> </v>
      </c>
      <c r="H6" s="63"/>
      <c r="I6" s="64">
        <v>0</v>
      </c>
      <c r="J6" s="15" t="str">
        <f>IF(COUNTA(I6)=1,IF((I6-K6)&gt;0,"○",IF((I6-K6)=0,"△","●"))," ")</f>
        <v>△</v>
      </c>
      <c r="K6" s="63">
        <v>0</v>
      </c>
      <c r="L6" s="64">
        <v>1</v>
      </c>
      <c r="M6" s="15" t="str">
        <f>IF(COUNTA(L6)=1,IF((L6-N6)&gt;0,"○",IF((L6-N6)=0,"△","●"))," ")</f>
        <v>●</v>
      </c>
      <c r="N6" s="63">
        <v>2</v>
      </c>
      <c r="O6" s="64">
        <v>2</v>
      </c>
      <c r="P6" s="15" t="str">
        <f>IF(COUNTA(O6)=1,IF((O6-Q6)&gt;0,"○",IF((O6-Q6)=0,"△","●"))," ")</f>
        <v>○</v>
      </c>
      <c r="Q6" s="63">
        <v>0</v>
      </c>
      <c r="R6" s="64">
        <v>1</v>
      </c>
      <c r="S6" s="15" t="str">
        <f t="shared" si="0"/>
        <v>△</v>
      </c>
      <c r="T6" s="63">
        <v>1</v>
      </c>
      <c r="U6" s="64">
        <v>1</v>
      </c>
      <c r="V6" s="15" t="str">
        <f t="shared" si="1"/>
        <v>△</v>
      </c>
      <c r="W6" s="63">
        <v>1</v>
      </c>
      <c r="X6" s="64">
        <v>3</v>
      </c>
      <c r="Y6" s="15" t="str">
        <f t="shared" si="2"/>
        <v>○</v>
      </c>
      <c r="Z6" s="63">
        <v>1</v>
      </c>
      <c r="AA6" s="49">
        <f aca="true" t="shared" si="4" ref="AA6:AA12">ROUND(AI6,0)</f>
        <v>9</v>
      </c>
      <c r="AB6" s="16">
        <f aca="true" t="shared" si="5" ref="AB6:AB12">COUNTIF(C6:Z6,"○")</f>
        <v>2</v>
      </c>
      <c r="AC6" s="17">
        <f aca="true" t="shared" si="6" ref="AC6:AC12">COUNTIF(C6:Z6,"△")</f>
        <v>3</v>
      </c>
      <c r="AD6" s="18">
        <f aca="true" t="shared" si="7" ref="AD6:AD12">COUNTIF(C6:Z6,"●")</f>
        <v>2</v>
      </c>
      <c r="AE6" s="19">
        <f aca="true" t="shared" si="8" ref="AE6:AE12">SUM(C6,F6,I6,L6,O6,R6,U6,X6)</f>
        <v>9</v>
      </c>
      <c r="AF6" s="20">
        <f aca="true" t="shared" si="9" ref="AF6:AF12">SUM(E6,H6,K6,N6,Q6,T6,W6,Z6)</f>
        <v>7</v>
      </c>
      <c r="AG6" s="21">
        <f aca="true" t="shared" si="10" ref="AG6:AG12">AE6-AF6</f>
        <v>2</v>
      </c>
      <c r="AH6" s="14">
        <f t="shared" si="3"/>
        <v>4</v>
      </c>
      <c r="AI6" s="57">
        <f aca="true" t="shared" si="11" ref="AI6:AI12">COUNTIF(C6:Z6,"○")*3+COUNTIF(C6:Z6,"△")+(0.001*AG6)+(0.00001*AE6)</f>
        <v>9.00209</v>
      </c>
    </row>
    <row r="7" spans="1:35" ht="21.75" customHeight="1">
      <c r="A7" s="36">
        <f>AH7+0.0000001</f>
        <v>2.0000001</v>
      </c>
      <c r="B7" s="39" t="s">
        <v>4</v>
      </c>
      <c r="C7" s="62">
        <f>IF(COUNTA(K5)=1,K5,"")</f>
        <v>4</v>
      </c>
      <c r="D7" s="15" t="str">
        <f>IF(COUNTBLANK(I5)=1," ",IF((C7-E7)&gt;0,"○",IF((C7-E7)=0,"△","●")))</f>
        <v>○</v>
      </c>
      <c r="E7" s="63">
        <f>IF(COUNTBLANK(I5)=1," ",I5)</f>
        <v>0</v>
      </c>
      <c r="F7" s="64">
        <f>IF(COUNTA(K6)=1,K6,"")</f>
        <v>0</v>
      </c>
      <c r="G7" s="15" t="str">
        <f>IF(COUNTBLANK(I6)=1," ",IF((F7-H7)&gt;0,"○",IF((F7-H7)=0,"△","●")))</f>
        <v>△</v>
      </c>
      <c r="H7" s="63">
        <f>IF(COUNTBLANK(I6)=1," ",I6)</f>
        <v>0</v>
      </c>
      <c r="I7" s="64"/>
      <c r="J7" s="15" t="str">
        <f>IF(COUNTA(I7)=1,IF((I7-K7)&gt;0,"○",IF((I7-K7)=0,"△","●"))," ")</f>
        <v> </v>
      </c>
      <c r="K7" s="63"/>
      <c r="L7" s="64">
        <v>1</v>
      </c>
      <c r="M7" s="15" t="str">
        <f>IF(COUNTA(L7)=1,IF((L7-N7)&gt;0,"○",IF((L7-N7)=0,"△","●"))," ")</f>
        <v>△</v>
      </c>
      <c r="N7" s="63">
        <v>1</v>
      </c>
      <c r="O7" s="64">
        <v>1</v>
      </c>
      <c r="P7" s="15" t="str">
        <f>IF(COUNTA(O7)=1,IF((O7-Q7)&gt;0,"○",IF((O7-Q7)=0,"△","●"))," ")</f>
        <v>△</v>
      </c>
      <c r="Q7" s="63">
        <v>1</v>
      </c>
      <c r="R7" s="64">
        <v>4</v>
      </c>
      <c r="S7" s="15" t="str">
        <f t="shared" si="0"/>
        <v>○</v>
      </c>
      <c r="T7" s="63">
        <v>0</v>
      </c>
      <c r="U7" s="64">
        <v>1</v>
      </c>
      <c r="V7" s="15" t="str">
        <f t="shared" si="1"/>
        <v>●</v>
      </c>
      <c r="W7" s="63">
        <v>2</v>
      </c>
      <c r="X7" s="64">
        <v>0</v>
      </c>
      <c r="Y7" s="15" t="str">
        <f t="shared" si="2"/>
        <v>△</v>
      </c>
      <c r="Z7" s="63">
        <v>0</v>
      </c>
      <c r="AA7" s="49">
        <f t="shared" si="4"/>
        <v>10</v>
      </c>
      <c r="AB7" s="16">
        <f t="shared" si="5"/>
        <v>2</v>
      </c>
      <c r="AC7" s="17">
        <f t="shared" si="6"/>
        <v>4</v>
      </c>
      <c r="AD7" s="18">
        <f t="shared" si="7"/>
        <v>1</v>
      </c>
      <c r="AE7" s="19">
        <f t="shared" si="8"/>
        <v>11</v>
      </c>
      <c r="AF7" s="20">
        <f t="shared" si="9"/>
        <v>4</v>
      </c>
      <c r="AG7" s="21">
        <f t="shared" si="10"/>
        <v>7</v>
      </c>
      <c r="AH7" s="14">
        <f t="shared" si="3"/>
        <v>2</v>
      </c>
      <c r="AI7" s="57">
        <f t="shared" si="11"/>
        <v>10.007109999999999</v>
      </c>
    </row>
    <row r="8" spans="1:35" ht="21.75" customHeight="1">
      <c r="A8" s="36">
        <f>AH8+0.000001</f>
        <v>1.000001</v>
      </c>
      <c r="B8" s="38" t="s">
        <v>18</v>
      </c>
      <c r="C8" s="62">
        <f>IF(COUNTA(N5)=1,N5,"")</f>
        <v>4</v>
      </c>
      <c r="D8" s="15" t="str">
        <f>IF(COUNTBLANK(L5)=1," ",IF((C8-E8)&gt;0,"○",IF((C8-E8)=0,"△","●")))</f>
        <v>○</v>
      </c>
      <c r="E8" s="63">
        <f>IF(COUNTBLANK(L5)=1," ",L5)</f>
        <v>0</v>
      </c>
      <c r="F8" s="64">
        <f>IF(COUNTA(N6)=1,N6,"")</f>
        <v>2</v>
      </c>
      <c r="G8" s="15" t="str">
        <f>IF(COUNTBLANK(L6)=1," ",IF((F8-H8)&gt;0,"○",IF((F8-H8)=0,"△","●")))</f>
        <v>○</v>
      </c>
      <c r="H8" s="63">
        <f>IF(COUNTBLANK(L6)=1," ",L6)</f>
        <v>1</v>
      </c>
      <c r="I8" s="64">
        <f>IF(COUNTA(N7)=1,N7,"")</f>
        <v>1</v>
      </c>
      <c r="J8" s="15" t="str">
        <f>IF(COUNTBLANK(L7)=1," ",IF((I8-K8)&gt;0,"○",IF((I8-K8)=0,"△","●")))</f>
        <v>△</v>
      </c>
      <c r="K8" s="63">
        <f>IF(COUNTBLANK(L7)=1," ",L7)</f>
        <v>1</v>
      </c>
      <c r="L8" s="64"/>
      <c r="M8" s="15" t="str">
        <f>IF(COUNTA(L8)=1,IF((L8-N8)&gt;0,"○",IF((L8-N8)=0,"△","●"))," ")</f>
        <v> </v>
      </c>
      <c r="N8" s="63"/>
      <c r="O8" s="64">
        <v>2</v>
      </c>
      <c r="P8" s="15" t="str">
        <f>IF(COUNTA(O8)=1,IF((O8-Q8)&gt;0,"○",IF((O8-Q8)=0,"△","●"))," ")</f>
        <v>○</v>
      </c>
      <c r="Q8" s="63">
        <v>0</v>
      </c>
      <c r="R8" s="64">
        <v>3</v>
      </c>
      <c r="S8" s="15" t="str">
        <f t="shared" si="0"/>
        <v>○</v>
      </c>
      <c r="T8" s="63">
        <v>1</v>
      </c>
      <c r="U8" s="64">
        <v>1</v>
      </c>
      <c r="V8" s="15" t="str">
        <f t="shared" si="1"/>
        <v>●</v>
      </c>
      <c r="W8" s="63">
        <v>3</v>
      </c>
      <c r="X8" s="64">
        <v>0</v>
      </c>
      <c r="Y8" s="15" t="str">
        <f t="shared" si="2"/>
        <v>●</v>
      </c>
      <c r="Z8" s="63">
        <v>4</v>
      </c>
      <c r="AA8" s="49">
        <f t="shared" si="4"/>
        <v>13</v>
      </c>
      <c r="AB8" s="16">
        <f t="shared" si="5"/>
        <v>4</v>
      </c>
      <c r="AC8" s="17">
        <f t="shared" si="6"/>
        <v>1</v>
      </c>
      <c r="AD8" s="18">
        <f t="shared" si="7"/>
        <v>2</v>
      </c>
      <c r="AE8" s="19">
        <f t="shared" si="8"/>
        <v>13</v>
      </c>
      <c r="AF8" s="20">
        <f t="shared" si="9"/>
        <v>10</v>
      </c>
      <c r="AG8" s="21">
        <f t="shared" si="10"/>
        <v>3</v>
      </c>
      <c r="AH8" s="14">
        <f t="shared" si="3"/>
        <v>1</v>
      </c>
      <c r="AI8" s="57">
        <f t="shared" si="11"/>
        <v>13.00313</v>
      </c>
    </row>
    <row r="9" spans="1:35" ht="21.75" customHeight="1">
      <c r="A9" s="36">
        <f>AH9+0.00001</f>
        <v>5.00001</v>
      </c>
      <c r="B9" s="38" t="s">
        <v>16</v>
      </c>
      <c r="C9" s="62">
        <f>IF(COUNTBLANK(Q5)=1," ",Q5)</f>
        <v>1</v>
      </c>
      <c r="D9" s="15" t="str">
        <f>IF(COUNTBLANK(O5)=1," ",IF((C9-E9)&gt;0,"○",IF((C9-E9)=0,"△","●")))</f>
        <v>△</v>
      </c>
      <c r="E9" s="63">
        <f>IF(COUNTA(O5)=1,O5," ")</f>
        <v>1</v>
      </c>
      <c r="F9" s="64">
        <f>IF(COUNTA(Q6)=1,Q6,"")</f>
        <v>0</v>
      </c>
      <c r="G9" s="15" t="str">
        <f>IF(COUNTBLANK(O6)=1," ",IF((F9-H9)&gt;0,"○",IF((F9-H9)=0,"△","●")))</f>
        <v>●</v>
      </c>
      <c r="H9" s="63">
        <f>IF(COUNTBLANK(O6)=1," ",O6)</f>
        <v>2</v>
      </c>
      <c r="I9" s="64">
        <f>IF(COUNTA(Q7)=1,Q7,"")</f>
        <v>1</v>
      </c>
      <c r="J9" s="15" t="str">
        <f>IF(COUNTBLANK(O7)=1," ",IF((I9-K9)&gt;0,"○",IF((I9-K9)=0,"△","●")))</f>
        <v>△</v>
      </c>
      <c r="K9" s="63">
        <f>IF(COUNTBLANK(O7)=1," ",O7)</f>
        <v>1</v>
      </c>
      <c r="L9" s="64">
        <f>IF(COUNTA(Q8)=1,Q8,"")</f>
        <v>0</v>
      </c>
      <c r="M9" s="15" t="str">
        <f>IF(COUNTBLANK(O8)=1," ",IF((L9-N9)&gt;0,"○",IF((L9-N9)=0,"△","●")))</f>
        <v>●</v>
      </c>
      <c r="N9" s="63">
        <f>IF(COUNTBLANK(O8)=1," ",O8)</f>
        <v>2</v>
      </c>
      <c r="O9" s="64"/>
      <c r="P9" s="15" t="str">
        <f>IF(COUNTA(O9)=1,IF((O9-Q9)&gt;0,"○",IF((O9-Q9)=0,"△","●"))," ")</f>
        <v> </v>
      </c>
      <c r="Q9" s="63"/>
      <c r="R9" s="64">
        <v>2</v>
      </c>
      <c r="S9" s="15" t="str">
        <f t="shared" si="0"/>
        <v>○</v>
      </c>
      <c r="T9" s="63">
        <v>1</v>
      </c>
      <c r="U9" s="64">
        <v>4</v>
      </c>
      <c r="V9" s="15" t="str">
        <f t="shared" si="1"/>
        <v>○</v>
      </c>
      <c r="W9" s="63">
        <v>0</v>
      </c>
      <c r="X9" s="64">
        <v>0</v>
      </c>
      <c r="Y9" s="15" t="str">
        <f t="shared" si="2"/>
        <v>△</v>
      </c>
      <c r="Z9" s="63">
        <v>0</v>
      </c>
      <c r="AA9" s="49">
        <f t="shared" si="4"/>
        <v>9</v>
      </c>
      <c r="AB9" s="16">
        <f t="shared" si="5"/>
        <v>2</v>
      </c>
      <c r="AC9" s="17">
        <f t="shared" si="6"/>
        <v>3</v>
      </c>
      <c r="AD9" s="18">
        <f t="shared" si="7"/>
        <v>2</v>
      </c>
      <c r="AE9" s="19">
        <f t="shared" si="8"/>
        <v>8</v>
      </c>
      <c r="AF9" s="20">
        <f t="shared" si="9"/>
        <v>7</v>
      </c>
      <c r="AG9" s="21">
        <f t="shared" si="10"/>
        <v>1</v>
      </c>
      <c r="AH9" s="14">
        <f t="shared" si="3"/>
        <v>5</v>
      </c>
      <c r="AI9" s="57">
        <f t="shared" si="11"/>
        <v>9.00108</v>
      </c>
    </row>
    <row r="10" spans="1:35" ht="21.75" customHeight="1">
      <c r="A10" s="36">
        <f>AH10+0.0001</f>
        <v>7.0001</v>
      </c>
      <c r="B10" s="40" t="s">
        <v>23</v>
      </c>
      <c r="C10" s="62">
        <f>IF(COUNTA(T5)=1,T5,"")</f>
        <v>10</v>
      </c>
      <c r="D10" s="15" t="str">
        <f>IF(COUNTBLANK(R5)=1," ",IF((C10-E10)&gt;0,"○",IF((C10-E10)=0,"△","●")))</f>
        <v>○</v>
      </c>
      <c r="E10" s="63">
        <f>IF(COUNTBLANK(R5)=1," ",R5)</f>
        <v>0</v>
      </c>
      <c r="F10" s="15">
        <f>IF(COUNTA(T6)=1,T6,"")</f>
        <v>1</v>
      </c>
      <c r="G10" s="15" t="str">
        <f>IF(COUNTBLANK(R6)=1," ",IF((F10-H10)&gt;0,"○",IF((F10-H10)=0,"△","●")))</f>
        <v>△</v>
      </c>
      <c r="H10" s="15">
        <f>IF(COUNTBLANK(R6)=1," ",R6)</f>
        <v>1</v>
      </c>
      <c r="I10" s="64">
        <f>IF(COUNTA(T7)=1,T7,"")</f>
        <v>0</v>
      </c>
      <c r="J10" s="15" t="str">
        <f>IF(COUNTBLANK(R7)=1," ",IF((I10-K10)&gt;0,"○",IF((I10-K10)=0,"△","●")))</f>
        <v>●</v>
      </c>
      <c r="K10" s="63">
        <f>IF(COUNTBLANK(R7)=1," ",R7)</f>
        <v>4</v>
      </c>
      <c r="L10" s="64">
        <f>IF(COUNTA(T8)=1,T8,"")</f>
        <v>1</v>
      </c>
      <c r="M10" s="15" t="str">
        <f>IF(COUNTBLANK(R8)=1," ",IF((L10-N10)&gt;0,"○",IF((L10-N10)=0,"△","●")))</f>
        <v>●</v>
      </c>
      <c r="N10" s="63">
        <f>IF(COUNTBLANK(R8)=1," ",R8)</f>
        <v>3</v>
      </c>
      <c r="O10" s="64">
        <f>IF(COUNTA(T9)=1,T9,"")</f>
        <v>1</v>
      </c>
      <c r="P10" s="15" t="str">
        <f>IF(COUNTBLANK(R9)=1," ",IF((O10-Q10)&gt;0,"○",IF((O10-Q10)=0,"△","●")))</f>
        <v>●</v>
      </c>
      <c r="Q10" s="63">
        <f>IF(COUNTBLANK(R9)=1," ",R9)</f>
        <v>2</v>
      </c>
      <c r="R10" s="64"/>
      <c r="S10" s="15" t="str">
        <f t="shared" si="0"/>
        <v> </v>
      </c>
      <c r="T10" s="63"/>
      <c r="U10" s="64">
        <v>4</v>
      </c>
      <c r="V10" s="15" t="str">
        <f t="shared" si="1"/>
        <v>○</v>
      </c>
      <c r="W10" s="63">
        <v>1</v>
      </c>
      <c r="X10" s="64">
        <v>2</v>
      </c>
      <c r="Y10" s="15" t="str">
        <f t="shared" si="2"/>
        <v>△</v>
      </c>
      <c r="Z10" s="63">
        <v>2</v>
      </c>
      <c r="AA10" s="56">
        <f t="shared" si="4"/>
        <v>8</v>
      </c>
      <c r="AB10" s="22">
        <f t="shared" si="5"/>
        <v>2</v>
      </c>
      <c r="AC10" s="23">
        <f t="shared" si="6"/>
        <v>2</v>
      </c>
      <c r="AD10" s="24">
        <f t="shared" si="7"/>
        <v>3</v>
      </c>
      <c r="AE10" s="25">
        <f t="shared" si="8"/>
        <v>19</v>
      </c>
      <c r="AF10" s="26">
        <f t="shared" si="9"/>
        <v>13</v>
      </c>
      <c r="AG10" s="21">
        <f t="shared" si="10"/>
        <v>6</v>
      </c>
      <c r="AH10" s="14">
        <f t="shared" si="3"/>
        <v>7</v>
      </c>
      <c r="AI10" s="57">
        <f t="shared" si="11"/>
        <v>8.00619</v>
      </c>
    </row>
    <row r="11" spans="1:35" ht="21.75" customHeight="1">
      <c r="A11" s="36">
        <f>AH11+0.001</f>
        <v>3.001</v>
      </c>
      <c r="B11" s="40" t="s">
        <v>19</v>
      </c>
      <c r="C11" s="62">
        <f>IF(COUNTA(W5)=1,W5,"")</f>
        <v>4</v>
      </c>
      <c r="D11" s="15" t="str">
        <f>IF(COUNTBLANK(U5)=1," ",IF((C11-E11)&gt;0,"○",IF((C11-E11)=0,"△","●")))</f>
        <v>○</v>
      </c>
      <c r="E11" s="63">
        <f>IF(COUNTBLANK(U5)=1," ",U5)</f>
        <v>1</v>
      </c>
      <c r="F11" s="15">
        <f>IF(COUNTA(W6)=1,W6,"")</f>
        <v>1</v>
      </c>
      <c r="G11" s="15" t="str">
        <f>IF(COUNTBLANK(U6)=1," ",IF((F11-H11)&gt;0,"○",IF((F11-H11)=0,"△","●")))</f>
        <v>△</v>
      </c>
      <c r="H11" s="63">
        <f>IF(COUNTBLANK(U6)=1," ",U6)</f>
        <v>1</v>
      </c>
      <c r="I11" s="64">
        <f>IF(COUNTA(W7)=1,W7,"")</f>
        <v>2</v>
      </c>
      <c r="J11" s="15" t="str">
        <f>IF(COUNTBLANK(U7)=1," ",IF((I11-K11)&gt;0,"○",IF((I11-K11)=0,"△","●")))</f>
        <v>○</v>
      </c>
      <c r="K11" s="63">
        <f>IF(COUNTBLANK(U7)=1," ",U7)</f>
        <v>1</v>
      </c>
      <c r="L11" s="64">
        <f>IF(COUNTA(W8)=1,W8,"")</f>
        <v>3</v>
      </c>
      <c r="M11" s="15" t="str">
        <f>IF(COUNTBLANK(U8)=1," ",IF((L11-N11)&gt;0,"○",IF((L11-N11)=0,"△","●")))</f>
        <v>○</v>
      </c>
      <c r="N11" s="63">
        <f>IF(COUNTBLANK(U8)=1," ",U8)</f>
        <v>1</v>
      </c>
      <c r="O11" s="64">
        <f>IF(COUNTA(W9)=1,W9,"")</f>
        <v>0</v>
      </c>
      <c r="P11" s="15" t="str">
        <f>IF(COUNTBLANK(U9)=1," ",IF((O11-Q11)&gt;0,"○",IF((O11-Q11)=0,"△","●")))</f>
        <v>●</v>
      </c>
      <c r="Q11" s="63">
        <f>IF(COUNTBLANK(U9)=1," ",U9)</f>
        <v>4</v>
      </c>
      <c r="R11" s="64">
        <f>IF(COUNTA(W10)=1,W10,"")</f>
        <v>1</v>
      </c>
      <c r="S11" s="15" t="str">
        <f>IF(COUNTBLANK(U10)=1," ",IF((R11-T11)&gt;0,"○",IF((R11-T11)=0,"△","●")))</f>
        <v>●</v>
      </c>
      <c r="T11" s="63">
        <f>IF(COUNTBLANK(U10)=1," ",U10)</f>
        <v>4</v>
      </c>
      <c r="U11" s="15"/>
      <c r="V11" s="15"/>
      <c r="W11" s="63"/>
      <c r="X11" s="64">
        <v>2</v>
      </c>
      <c r="Y11" s="15" t="str">
        <f t="shared" si="2"/>
        <v>●</v>
      </c>
      <c r="Z11" s="63">
        <v>5</v>
      </c>
      <c r="AA11" s="56">
        <f t="shared" si="4"/>
        <v>10</v>
      </c>
      <c r="AB11" s="22">
        <f t="shared" si="5"/>
        <v>3</v>
      </c>
      <c r="AC11" s="23">
        <f t="shared" si="6"/>
        <v>1</v>
      </c>
      <c r="AD11" s="24">
        <f t="shared" si="7"/>
        <v>3</v>
      </c>
      <c r="AE11" s="25">
        <f t="shared" si="8"/>
        <v>13</v>
      </c>
      <c r="AF11" s="26">
        <f t="shared" si="9"/>
        <v>17</v>
      </c>
      <c r="AG11" s="53">
        <f t="shared" si="10"/>
        <v>-4</v>
      </c>
      <c r="AH11" s="14">
        <f t="shared" si="3"/>
        <v>3</v>
      </c>
      <c r="AI11" s="57">
        <f t="shared" si="11"/>
        <v>9.99613</v>
      </c>
    </row>
    <row r="12" spans="1:35" ht="21.75" customHeight="1" thickBot="1">
      <c r="A12" s="36">
        <f>AH12+0.01</f>
        <v>6.01</v>
      </c>
      <c r="B12" s="41" t="s">
        <v>21</v>
      </c>
      <c r="C12" s="55">
        <f>IF(COUNTA(Z5)=1,Z5,"")</f>
        <v>1</v>
      </c>
      <c r="D12" s="27" t="str">
        <f>IF(COUNTBLANK(X5)=1," ",IF((C12-E12)&gt;0,"○",IF((C12-E12)=0,"△","●")))</f>
        <v>●</v>
      </c>
      <c r="E12" s="54">
        <f>IF(COUNTBLANK(X5)=1," ",X5)</f>
        <v>6</v>
      </c>
      <c r="F12" s="65">
        <f>IF(COUNTA(Z6)=1,Z6,"")</f>
        <v>1</v>
      </c>
      <c r="G12" s="27" t="str">
        <f>IF(COUNTBLANK(Z6)=1," ",IF((F12-H12)&gt;0,"○",IF((F12-H12)=0,"△","●")))</f>
        <v>●</v>
      </c>
      <c r="H12" s="54">
        <f>IF(COUNTBLANK(X6)=1," ",X6)</f>
        <v>3</v>
      </c>
      <c r="I12" s="27">
        <f>IF(COUNTA(Z7)=1,Z7,"")</f>
        <v>0</v>
      </c>
      <c r="J12" s="27" t="str">
        <f>IF(COUNTBLANK(X7)=1," ",IF((I12-K12)&gt;0,"○",IF((I12-K12)=0,"△","●")))</f>
        <v>△</v>
      </c>
      <c r="K12" s="54">
        <f>IF(COUNTBLANK(X7)=1," ",X7)</f>
        <v>0</v>
      </c>
      <c r="L12" s="65">
        <f>IF(COUNTA(Z8)=1,Z8,"")</f>
        <v>4</v>
      </c>
      <c r="M12" s="27" t="str">
        <f>IF(COUNTBLANK(X8)=1," ",IF((L12-N12)&gt;0,"○",IF((L12-N12)=0,"△","●")))</f>
        <v>○</v>
      </c>
      <c r="N12" s="54">
        <f>IF(COUNTBLANK(X8)=1," ",X8)</f>
        <v>0</v>
      </c>
      <c r="O12" s="65">
        <f>IF(COUNTA(Z9)=1,Z9,"")</f>
        <v>0</v>
      </c>
      <c r="P12" s="27" t="str">
        <f>IF(COUNTBLANK(X9)=1," ",IF((O12-Q12)&gt;0,"○",IF((O12-Q12)=0,"△","●")))</f>
        <v>△</v>
      </c>
      <c r="Q12" s="54">
        <f>IF(COUNTBLANK(X9)=1," ",X9)</f>
        <v>0</v>
      </c>
      <c r="R12" s="65">
        <f>IF(COUNTA(Z10)=1,Z10,"")</f>
        <v>2</v>
      </c>
      <c r="S12" s="27" t="str">
        <f>IF(COUNTBLANK(X10)=1," ",IF((R12-T12)&gt;0,"○",IF((R12-T12)=0,"△","●")))</f>
        <v>△</v>
      </c>
      <c r="T12" s="54">
        <f>IF(COUNTBLANK(X10)=1," ",X10)</f>
        <v>2</v>
      </c>
      <c r="U12" s="65">
        <f>IF(COUNTA(Z11)=1,Z11,"")</f>
        <v>5</v>
      </c>
      <c r="V12" s="27" t="str">
        <f>IF(COUNTBLANK(X11)=1," ",IF((U12-W12)&gt;0,"○",IF((U12-W12)=0,"△","●")))</f>
        <v>○</v>
      </c>
      <c r="W12" s="54">
        <f>IF(COUNTBLANK(X11)=1," ",X11)</f>
        <v>2</v>
      </c>
      <c r="X12" s="65"/>
      <c r="Y12" s="27"/>
      <c r="Z12" s="27"/>
      <c r="AA12" s="50">
        <f t="shared" si="4"/>
        <v>9</v>
      </c>
      <c r="AB12" s="28">
        <f t="shared" si="5"/>
        <v>2</v>
      </c>
      <c r="AC12" s="29">
        <f t="shared" si="6"/>
        <v>3</v>
      </c>
      <c r="AD12" s="30">
        <f t="shared" si="7"/>
        <v>2</v>
      </c>
      <c r="AE12" s="31">
        <f t="shared" si="8"/>
        <v>13</v>
      </c>
      <c r="AF12" s="32">
        <f t="shared" si="9"/>
        <v>13</v>
      </c>
      <c r="AG12" s="33">
        <f t="shared" si="10"/>
        <v>0</v>
      </c>
      <c r="AH12" s="61">
        <f t="shared" si="3"/>
        <v>6</v>
      </c>
      <c r="AI12" s="57">
        <f t="shared" si="11"/>
        <v>9.00013</v>
      </c>
    </row>
    <row r="13" spans="2:34" ht="21.75" customHeight="1" thickBot="1">
      <c r="B13" s="70"/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42"/>
      <c r="AC13" s="42"/>
      <c r="AD13" s="42"/>
      <c r="AE13" s="42"/>
      <c r="AF13" s="1"/>
      <c r="AG13"/>
      <c r="AH13"/>
    </row>
    <row r="14" spans="1:35" ht="27.75" customHeight="1" thickBot="1" thickTop="1">
      <c r="A14" s="106" t="s">
        <v>39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52"/>
    </row>
    <row r="15" spans="2:35" ht="14.25" customHeight="1" thickBot="1" thickTop="1">
      <c r="B15" s="7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A15" s="1"/>
      <c r="AB15" s="42"/>
      <c r="AC15" s="42"/>
      <c r="AD15" s="42"/>
      <c r="AE15" s="42"/>
      <c r="AF15" s="1"/>
      <c r="AG15"/>
      <c r="AH15"/>
      <c r="AI15" s="52"/>
    </row>
    <row r="16" spans="2:35" ht="21.75" customHeight="1" thickBot="1">
      <c r="B16" s="35"/>
      <c r="C16" s="103" t="str">
        <f>B17</f>
        <v>福島第一中学校</v>
      </c>
      <c r="D16" s="99"/>
      <c r="E16" s="99"/>
      <c r="F16" s="104" t="str">
        <f>B18</f>
        <v>福島第三中学校</v>
      </c>
      <c r="G16" s="105"/>
      <c r="H16" s="103"/>
      <c r="I16" s="104" t="str">
        <f>B19</f>
        <v>伊達中学校</v>
      </c>
      <c r="J16" s="105"/>
      <c r="K16" s="103"/>
      <c r="L16" s="99" t="str">
        <f>B20</f>
        <v>信陵中学校</v>
      </c>
      <c r="M16" s="99"/>
      <c r="N16" s="99"/>
      <c r="O16" s="104" t="str">
        <f>B21</f>
        <v>Ｎ.Ｆ.Ｃビバ-チェ</v>
      </c>
      <c r="P16" s="105"/>
      <c r="Q16" s="103"/>
      <c r="R16" s="99" t="str">
        <f>B22</f>
        <v>ＦＣ　ヴェルジナーレ</v>
      </c>
      <c r="S16" s="99"/>
      <c r="T16" s="99"/>
      <c r="U16" s="99" t="str">
        <f>B23</f>
        <v>西信中学校 </v>
      </c>
      <c r="V16" s="99"/>
      <c r="W16" s="99"/>
      <c r="X16" s="99" t="str">
        <f>B24</f>
        <v>福島第二中学校</v>
      </c>
      <c r="Y16" s="99"/>
      <c r="Z16" s="99"/>
      <c r="AA16" s="59" t="s">
        <v>7</v>
      </c>
      <c r="AB16" s="4" t="s">
        <v>8</v>
      </c>
      <c r="AC16" s="5" t="s">
        <v>9</v>
      </c>
      <c r="AD16" s="58" t="s">
        <v>10</v>
      </c>
      <c r="AE16" s="4" t="s">
        <v>11</v>
      </c>
      <c r="AF16" s="5" t="s">
        <v>12</v>
      </c>
      <c r="AG16" s="6" t="s">
        <v>13</v>
      </c>
      <c r="AH16" s="60" t="s">
        <v>14</v>
      </c>
      <c r="AI16" s="2"/>
    </row>
    <row r="17" spans="1:35" ht="21.75" customHeight="1" thickTop="1">
      <c r="A17" s="36">
        <f>AH17</f>
        <v>1</v>
      </c>
      <c r="B17" s="37" t="s">
        <v>20</v>
      </c>
      <c r="C17" s="43"/>
      <c r="D17" s="7"/>
      <c r="E17" s="44"/>
      <c r="F17" s="45">
        <v>3</v>
      </c>
      <c r="G17" s="7" t="str">
        <f>IF(COUNTA(F17)=1,IF((F17-H17)&gt;0,"○",IF((F17-H17)=0,"△","●"))," ")</f>
        <v>○</v>
      </c>
      <c r="H17" s="44">
        <v>0</v>
      </c>
      <c r="I17" s="45">
        <v>2</v>
      </c>
      <c r="J17" s="7" t="str">
        <f>IF(COUNTA(I17)=1,IF((I17-K17)&gt;0,"○",IF((I17-K17)=0,"△","●"))," ")</f>
        <v>○</v>
      </c>
      <c r="K17" s="44">
        <v>0</v>
      </c>
      <c r="L17" s="46">
        <v>1</v>
      </c>
      <c r="M17" s="7" t="str">
        <f>IF(COUNTA(L17)=1,IF((L17-N17)&gt;0,"○",IF((L17-N17)=0,"△","●"))," ")</f>
        <v>●</v>
      </c>
      <c r="N17" s="47">
        <v>2</v>
      </c>
      <c r="O17" s="46">
        <v>2</v>
      </c>
      <c r="P17" s="7" t="str">
        <f>IF(COUNTA(O17)=1,IF((O17-Q17)&gt;0,"○",IF((O17-Q17)=0,"△","●"))," ")</f>
        <v>○</v>
      </c>
      <c r="Q17" s="44">
        <v>0</v>
      </c>
      <c r="R17" s="45">
        <v>1</v>
      </c>
      <c r="S17" s="7" t="str">
        <f aca="true" t="shared" si="12" ref="S17:S22">IF(COUNTA(R17)=1,IF((R17-T17)&gt;0,"○",IF((R17-T17)=0,"△","●"))," ")</f>
        <v>△</v>
      </c>
      <c r="T17" s="44">
        <v>1</v>
      </c>
      <c r="U17" s="45">
        <v>2</v>
      </c>
      <c r="V17" s="7" t="str">
        <f aca="true" t="shared" si="13" ref="V17:V22">IF(COUNTA(U17)=1,IF((U17-W17)&gt;0,"○",IF((U17-W17)=0,"△","●"))," ")</f>
        <v>○</v>
      </c>
      <c r="W17" s="44">
        <v>0</v>
      </c>
      <c r="X17" s="45">
        <v>4</v>
      </c>
      <c r="Y17" s="7" t="str">
        <f aca="true" t="shared" si="14" ref="Y17:Y23">IF(COUNTA(X17)=1,IF((X17-Z17)&gt;0,"○",IF((X17-Z17)=0,"△","●"))," ")</f>
        <v>○</v>
      </c>
      <c r="Z17" s="44">
        <v>1</v>
      </c>
      <c r="AA17" s="48">
        <f>ROUND(AI17,0)</f>
        <v>16</v>
      </c>
      <c r="AB17" s="8">
        <f>COUNTIF(C17:Z17,"○")</f>
        <v>5</v>
      </c>
      <c r="AC17" s="9">
        <f>COUNTIF(C17:Z17,"△")</f>
        <v>1</v>
      </c>
      <c r="AD17" s="10">
        <f>COUNTIF(C17:Z17,"●")</f>
        <v>1</v>
      </c>
      <c r="AE17" s="11">
        <f>SUM(C17,F17,I17,L17,O17,R17,U17,X17)</f>
        <v>15</v>
      </c>
      <c r="AF17" s="12">
        <f>SUM(E17,H17,K17,N17,Q17,T17,W17,Z17)</f>
        <v>4</v>
      </c>
      <c r="AG17" s="13">
        <f>AE17-AF17</f>
        <v>11</v>
      </c>
      <c r="AH17" s="14">
        <f>RANK(AI17,$AI$17:$AI$24)</f>
        <v>1</v>
      </c>
      <c r="AI17" s="57">
        <f>COUNTIF(C17:Z17,"○")*3+COUNTIF(C17:Z17,"△")+(0.001*AG17)+(0.00001*AE17)</f>
        <v>16.01115</v>
      </c>
    </row>
    <row r="18" spans="1:35" ht="21.75" customHeight="1">
      <c r="A18" s="36">
        <f>AH18+0.00000001</f>
        <v>3.00000001</v>
      </c>
      <c r="B18" s="38" t="s">
        <v>5</v>
      </c>
      <c r="C18" s="62">
        <f>IF(COUNTA(H17)=1,H17,"")</f>
        <v>0</v>
      </c>
      <c r="D18" s="15" t="str">
        <f>IF(COUNTBLANK(F17)=1," ",IF((C18-E18)&gt;0,"○",IF((C18-E18)=0,"△","●")))</f>
        <v>●</v>
      </c>
      <c r="E18" s="63">
        <f>IF(COUNTBLANK(F17)=1," ",F17)</f>
        <v>3</v>
      </c>
      <c r="F18" s="64"/>
      <c r="G18" s="15" t="str">
        <f>IF(COUNTA(F18)=1,IF((F18-H18)&gt;0,"○",IF((F18-H18)=0,"△","●"))," ")</f>
        <v> </v>
      </c>
      <c r="H18" s="63"/>
      <c r="I18" s="64">
        <v>3</v>
      </c>
      <c r="J18" s="15" t="str">
        <f>IF(COUNTA(I18)=1,IF((I18-K18)&gt;0,"○",IF((I18-K18)=0,"△","●"))," ")</f>
        <v>○</v>
      </c>
      <c r="K18" s="63">
        <v>1</v>
      </c>
      <c r="L18" s="64">
        <v>1</v>
      </c>
      <c r="M18" s="15" t="str">
        <f>IF(COUNTA(L18)=1,IF((L18-N18)&gt;0,"○",IF((L18-N18)=0,"△","●"))," ")</f>
        <v>○</v>
      </c>
      <c r="N18" s="63">
        <v>0</v>
      </c>
      <c r="O18" s="64">
        <v>0</v>
      </c>
      <c r="P18" s="15" t="str">
        <f>IF(COUNTA(O18)=1,IF((O18-Q18)&gt;0,"○",IF((O18-Q18)=0,"△","●"))," ")</f>
        <v>△</v>
      </c>
      <c r="Q18" s="63">
        <v>0</v>
      </c>
      <c r="R18" s="64">
        <v>0</v>
      </c>
      <c r="S18" s="15" t="str">
        <f t="shared" si="12"/>
        <v>△</v>
      </c>
      <c r="T18" s="63">
        <v>0</v>
      </c>
      <c r="U18" s="64">
        <v>2</v>
      </c>
      <c r="V18" s="15" t="str">
        <f t="shared" si="13"/>
        <v>○</v>
      </c>
      <c r="W18" s="63">
        <v>1</v>
      </c>
      <c r="X18" s="64">
        <v>2</v>
      </c>
      <c r="Y18" s="15" t="str">
        <f t="shared" si="14"/>
        <v>○</v>
      </c>
      <c r="Z18" s="63">
        <v>1</v>
      </c>
      <c r="AA18" s="49">
        <f aca="true" t="shared" si="15" ref="AA18:AA24">ROUND(AI18,0)</f>
        <v>14</v>
      </c>
      <c r="AB18" s="16">
        <f aca="true" t="shared" si="16" ref="AB18:AB24">COUNTIF(C18:Z18,"○")</f>
        <v>4</v>
      </c>
      <c r="AC18" s="17">
        <f aca="true" t="shared" si="17" ref="AC18:AC24">COUNTIF(C18:Z18,"△")</f>
        <v>2</v>
      </c>
      <c r="AD18" s="18">
        <f aca="true" t="shared" si="18" ref="AD18:AD24">COUNTIF(C18:Z18,"●")</f>
        <v>1</v>
      </c>
      <c r="AE18" s="19">
        <f aca="true" t="shared" si="19" ref="AE18:AE24">SUM(C18,F18,I18,L18,O18,R18,U18,X18)</f>
        <v>8</v>
      </c>
      <c r="AF18" s="20">
        <f aca="true" t="shared" si="20" ref="AF18:AF24">SUM(E18,H18,K18,N18,Q18,T18,W18,Z18)</f>
        <v>6</v>
      </c>
      <c r="AG18" s="21">
        <f aca="true" t="shared" si="21" ref="AG18:AG24">AE18-AF18</f>
        <v>2</v>
      </c>
      <c r="AH18" s="14">
        <f aca="true" t="shared" si="22" ref="AH18:AH24">RANK(AI18,$AI$17:$AI$24)</f>
        <v>3</v>
      </c>
      <c r="AI18" s="57">
        <f aca="true" t="shared" si="23" ref="AI18:AI24">COUNTIF(C18:Z18,"○")*3+COUNTIF(C18:Z18,"△")+(0.001*AG18)+(0.00001*AE18)</f>
        <v>14.002080000000001</v>
      </c>
    </row>
    <row r="19" spans="1:35" ht="21.75" customHeight="1">
      <c r="A19" s="36">
        <f>AH19+0.0000001</f>
        <v>7.0000001</v>
      </c>
      <c r="B19" s="39" t="s">
        <v>0</v>
      </c>
      <c r="C19" s="62">
        <f>IF(COUNTA(K17)=1,K17,"")</f>
        <v>0</v>
      </c>
      <c r="D19" s="15" t="str">
        <f>IF(COUNTBLANK(I17)=1," ",IF((C19-E19)&gt;0,"○",IF((C19-E19)=0,"△","●")))</f>
        <v>●</v>
      </c>
      <c r="E19" s="63">
        <f>IF(COUNTBLANK(I17)=1," ",I17)</f>
        <v>2</v>
      </c>
      <c r="F19" s="64">
        <f>IF(COUNTA(K18)=1,K18,"")</f>
        <v>1</v>
      </c>
      <c r="G19" s="15" t="str">
        <f>IF(COUNTBLANK(I18)=1," ",IF((F19-H19)&gt;0,"○",IF((F19-H19)=0,"△","●")))</f>
        <v>●</v>
      </c>
      <c r="H19" s="63">
        <f>IF(COUNTBLANK(I18)=1," ",I18)</f>
        <v>3</v>
      </c>
      <c r="I19" s="64"/>
      <c r="J19" s="15" t="str">
        <f>IF(COUNTA(I19)=1,IF((I19-K19)&gt;0,"○",IF((I19-K19)=0,"△","●"))," ")</f>
        <v> </v>
      </c>
      <c r="K19" s="63"/>
      <c r="L19" s="64">
        <v>1</v>
      </c>
      <c r="M19" s="15" t="str">
        <f>IF(COUNTA(L19)=1,IF((L19-N19)&gt;0,"○",IF((L19-N19)=0,"△","●"))," ")</f>
        <v>●</v>
      </c>
      <c r="N19" s="63">
        <v>2</v>
      </c>
      <c r="O19" s="64">
        <v>1</v>
      </c>
      <c r="P19" s="15" t="str">
        <f>IF(COUNTA(O19)=1,IF((O19-Q19)&gt;0,"○",IF((O19-Q19)=0,"△","●"))," ")</f>
        <v>●</v>
      </c>
      <c r="Q19" s="63">
        <v>2</v>
      </c>
      <c r="R19" s="64">
        <v>1</v>
      </c>
      <c r="S19" s="15" t="str">
        <f t="shared" si="12"/>
        <v>○</v>
      </c>
      <c r="T19" s="63">
        <v>0</v>
      </c>
      <c r="U19" s="64">
        <v>4</v>
      </c>
      <c r="V19" s="15" t="str">
        <f t="shared" si="13"/>
        <v>○</v>
      </c>
      <c r="W19" s="63">
        <v>1</v>
      </c>
      <c r="X19" s="64">
        <v>0</v>
      </c>
      <c r="Y19" s="15" t="str">
        <f t="shared" si="14"/>
        <v>●</v>
      </c>
      <c r="Z19" s="63">
        <v>1</v>
      </c>
      <c r="AA19" s="49">
        <f t="shared" si="15"/>
        <v>6</v>
      </c>
      <c r="AB19" s="16">
        <f t="shared" si="16"/>
        <v>2</v>
      </c>
      <c r="AC19" s="17">
        <f t="shared" si="17"/>
        <v>0</v>
      </c>
      <c r="AD19" s="18">
        <f t="shared" si="18"/>
        <v>5</v>
      </c>
      <c r="AE19" s="19">
        <f t="shared" si="19"/>
        <v>8</v>
      </c>
      <c r="AF19" s="20">
        <f t="shared" si="20"/>
        <v>11</v>
      </c>
      <c r="AG19" s="21">
        <f t="shared" si="21"/>
        <v>-3</v>
      </c>
      <c r="AH19" s="14">
        <f t="shared" si="22"/>
        <v>7</v>
      </c>
      <c r="AI19" s="57">
        <f t="shared" si="23"/>
        <v>5.9970799999999995</v>
      </c>
    </row>
    <row r="20" spans="1:35" ht="21.75" customHeight="1">
      <c r="A20" s="36">
        <f>AH20+0.000001</f>
        <v>2.000001</v>
      </c>
      <c r="B20" s="38" t="s">
        <v>22</v>
      </c>
      <c r="C20" s="62">
        <f>IF(COUNTA(N17)=1,N17,"")</f>
        <v>2</v>
      </c>
      <c r="D20" s="15" t="str">
        <f>IF(COUNTBLANK(L17)=1," ",IF((C20-E20)&gt;0,"○",IF((C20-E20)=0,"△","●")))</f>
        <v>○</v>
      </c>
      <c r="E20" s="63">
        <f>IF(COUNTBLANK(L17)=1," ",L17)</f>
        <v>1</v>
      </c>
      <c r="F20" s="64">
        <f>IF(COUNTA(N18)=1,N18,"")</f>
        <v>0</v>
      </c>
      <c r="G20" s="15" t="str">
        <f>IF(COUNTBLANK(L18)=1," ",IF((F20-H20)&gt;0,"○",IF((F20-H20)=0,"△","●")))</f>
        <v>●</v>
      </c>
      <c r="H20" s="63">
        <f>IF(COUNTBLANK(L18)=1," ",L18)</f>
        <v>1</v>
      </c>
      <c r="I20" s="64">
        <f>IF(COUNTA(N19)=1,N19,"")</f>
        <v>2</v>
      </c>
      <c r="J20" s="15" t="str">
        <f>IF(COUNTBLANK(L19)=1," ",IF((I20-K20)&gt;0,"○",IF((I20-K20)=0,"△","●")))</f>
        <v>○</v>
      </c>
      <c r="K20" s="63">
        <f>IF(COUNTBLANK(L19)=1," ",L19)</f>
        <v>1</v>
      </c>
      <c r="L20" s="64"/>
      <c r="M20" s="15" t="str">
        <f>IF(COUNTA(L20)=1,IF((L20-N20)&gt;0,"○",IF((L20-N20)=0,"△","●"))," ")</f>
        <v> </v>
      </c>
      <c r="N20" s="63"/>
      <c r="O20" s="64">
        <v>0</v>
      </c>
      <c r="P20" s="15" t="str">
        <f>IF(COUNTA(O20)=1,IF((O20-Q20)&gt;0,"○",IF((O20-Q20)=0,"△","●"))," ")</f>
        <v>●</v>
      </c>
      <c r="Q20" s="63">
        <v>1</v>
      </c>
      <c r="R20" s="64">
        <v>1</v>
      </c>
      <c r="S20" s="15" t="str">
        <f t="shared" si="12"/>
        <v>○</v>
      </c>
      <c r="T20" s="63">
        <v>0</v>
      </c>
      <c r="U20" s="64">
        <v>1</v>
      </c>
      <c r="V20" s="15" t="str">
        <f t="shared" si="13"/>
        <v>○</v>
      </c>
      <c r="W20" s="63">
        <v>0</v>
      </c>
      <c r="X20" s="64">
        <v>2</v>
      </c>
      <c r="Y20" s="15" t="str">
        <f t="shared" si="14"/>
        <v>○</v>
      </c>
      <c r="Z20" s="63">
        <v>0</v>
      </c>
      <c r="AA20" s="49">
        <f t="shared" si="15"/>
        <v>15</v>
      </c>
      <c r="AB20" s="16">
        <f t="shared" si="16"/>
        <v>5</v>
      </c>
      <c r="AC20" s="17">
        <f t="shared" si="17"/>
        <v>0</v>
      </c>
      <c r="AD20" s="18">
        <f t="shared" si="18"/>
        <v>2</v>
      </c>
      <c r="AE20" s="19">
        <f t="shared" si="19"/>
        <v>8</v>
      </c>
      <c r="AF20" s="20">
        <f t="shared" si="20"/>
        <v>4</v>
      </c>
      <c r="AG20" s="21">
        <f t="shared" si="21"/>
        <v>4</v>
      </c>
      <c r="AH20" s="14">
        <f t="shared" si="22"/>
        <v>2</v>
      </c>
      <c r="AI20" s="57">
        <f t="shared" si="23"/>
        <v>15.00408</v>
      </c>
    </row>
    <row r="21" spans="1:35" ht="21.75" customHeight="1">
      <c r="A21" s="36">
        <f>AH21+0.00001</f>
        <v>5.00001</v>
      </c>
      <c r="B21" s="126" t="s">
        <v>43</v>
      </c>
      <c r="C21" s="127">
        <f>IF(COUNTBLANK(Q17)=1," ",Q17)</f>
        <v>0</v>
      </c>
      <c r="D21" s="128" t="str">
        <f>IF(COUNTBLANK(O17)=1," ",IF((C21-E21)&gt;0,"○",IF((C21-E21)=0,"△","●")))</f>
        <v>●</v>
      </c>
      <c r="E21" s="129">
        <f>IF(COUNTA(O17)=1,O17," ")</f>
        <v>2</v>
      </c>
      <c r="F21" s="130">
        <f>IF(COUNTA(Q18)=1,Q18,"")</f>
        <v>0</v>
      </c>
      <c r="G21" s="128" t="str">
        <f>IF(COUNTBLANK(O18)=1," ",IF((F21-H21)&gt;0,"○",IF((F21-H21)=0,"△","●")))</f>
        <v>△</v>
      </c>
      <c r="H21" s="129">
        <f>IF(COUNTBLANK(O18)=1," ",O18)</f>
        <v>0</v>
      </c>
      <c r="I21" s="130">
        <f>IF(COUNTA(Q19)=1,Q19,"")</f>
        <v>2</v>
      </c>
      <c r="J21" s="128" t="str">
        <f>IF(COUNTBLANK(O19)=1," ",IF((I21-K21)&gt;0,"○",IF((I21-K21)=0,"△","●")))</f>
        <v>○</v>
      </c>
      <c r="K21" s="129">
        <f>IF(COUNTBLANK(O19)=1," ",O19)</f>
        <v>1</v>
      </c>
      <c r="L21" s="130">
        <f>IF(COUNTA(Q20)=1,Q20,"")</f>
        <v>1</v>
      </c>
      <c r="M21" s="128" t="str">
        <f>IF(COUNTBLANK(O20)=1," ",IF((L21-N21)&gt;0,"○",IF((L21-N21)=0,"△","●")))</f>
        <v>○</v>
      </c>
      <c r="N21" s="129">
        <f>IF(COUNTBLANK(O20)=1," ",O20)</f>
        <v>0</v>
      </c>
      <c r="O21" s="130"/>
      <c r="P21" s="128" t="str">
        <f>IF(COUNTA(O21)=1,IF((O21-Q21)&gt;0,"○",IF((O21-Q21)=0,"△","●"))," ")</f>
        <v> </v>
      </c>
      <c r="Q21" s="129"/>
      <c r="R21" s="130">
        <v>1</v>
      </c>
      <c r="S21" s="128" t="str">
        <f t="shared" si="12"/>
        <v>●</v>
      </c>
      <c r="T21" s="129">
        <v>2</v>
      </c>
      <c r="U21" s="130">
        <v>4</v>
      </c>
      <c r="V21" s="128" t="str">
        <f t="shared" si="13"/>
        <v>○</v>
      </c>
      <c r="W21" s="129">
        <v>1</v>
      </c>
      <c r="X21" s="130">
        <v>0</v>
      </c>
      <c r="Y21" s="128" t="str">
        <f t="shared" si="14"/>
        <v>●</v>
      </c>
      <c r="Z21" s="129">
        <v>1</v>
      </c>
      <c r="AA21" s="131">
        <f t="shared" si="15"/>
        <v>10</v>
      </c>
      <c r="AB21" s="132">
        <f t="shared" si="16"/>
        <v>3</v>
      </c>
      <c r="AC21" s="133">
        <f t="shared" si="17"/>
        <v>1</v>
      </c>
      <c r="AD21" s="134">
        <f t="shared" si="18"/>
        <v>3</v>
      </c>
      <c r="AE21" s="135">
        <f t="shared" si="19"/>
        <v>8</v>
      </c>
      <c r="AF21" s="136">
        <f t="shared" si="20"/>
        <v>7</v>
      </c>
      <c r="AG21" s="137">
        <f t="shared" si="21"/>
        <v>1</v>
      </c>
      <c r="AH21" s="138">
        <f t="shared" si="22"/>
        <v>5</v>
      </c>
      <c r="AI21" s="57">
        <f t="shared" si="23"/>
        <v>10.00108</v>
      </c>
    </row>
    <row r="22" spans="1:35" ht="21.75" customHeight="1">
      <c r="A22" s="36">
        <f>AH22+0.0001</f>
        <v>4.0001</v>
      </c>
      <c r="B22" s="40" t="s">
        <v>34</v>
      </c>
      <c r="C22" s="62">
        <f>IF(COUNTA(T17)=1,T17,"")</f>
        <v>1</v>
      </c>
      <c r="D22" s="15" t="str">
        <f>IF(COUNTBLANK(R17)=1," ",IF((C22-E22)&gt;0,"○",IF((C22-E22)=0,"△","●")))</f>
        <v>△</v>
      </c>
      <c r="E22" s="63">
        <f>IF(COUNTBLANK(R17)=1," ",R17)</f>
        <v>1</v>
      </c>
      <c r="F22" s="15">
        <f>IF(COUNTA(T18)=1,T18,"")</f>
        <v>0</v>
      </c>
      <c r="G22" s="15" t="str">
        <f>IF(COUNTBLANK(R18)=1," ",IF((F22-H22)&gt;0,"○",IF((F22-H22)=0,"△","●")))</f>
        <v>△</v>
      </c>
      <c r="H22" s="15">
        <f>IF(COUNTBLANK(R18)=1," ",R18)</f>
        <v>0</v>
      </c>
      <c r="I22" s="64">
        <f>IF(COUNTA(T19)=1,T19,"")</f>
        <v>0</v>
      </c>
      <c r="J22" s="15" t="str">
        <f>IF(COUNTBLANK(R19)=1," ",IF((I22-K22)&gt;0,"○",IF((I22-K22)=0,"△","●")))</f>
        <v>●</v>
      </c>
      <c r="K22" s="63">
        <f>IF(COUNTBLANK(R19)=1," ",R19)</f>
        <v>1</v>
      </c>
      <c r="L22" s="64">
        <f>IF(COUNTA(T20)=1,T20,"")</f>
        <v>0</v>
      </c>
      <c r="M22" s="15" t="str">
        <f>IF(COUNTBLANK(R20)=1," ",IF((L22-N22)&gt;0,"○",IF((L22-N22)=0,"△","●")))</f>
        <v>●</v>
      </c>
      <c r="N22" s="63">
        <f>IF(COUNTBLANK(R20)=1," ",R20)</f>
        <v>1</v>
      </c>
      <c r="O22" s="64">
        <f>IF(COUNTA(T21)=1,T21,"")</f>
        <v>2</v>
      </c>
      <c r="P22" s="15" t="str">
        <f>IF(COUNTBLANK(R21)=1," ",IF((O22-Q22)&gt;0,"○",IF((O22-Q22)=0,"△","●")))</f>
        <v>○</v>
      </c>
      <c r="Q22" s="63">
        <f>IF(COUNTBLANK(R21)=1," ",R21)</f>
        <v>1</v>
      </c>
      <c r="R22" s="64"/>
      <c r="S22" s="15" t="str">
        <f t="shared" si="12"/>
        <v> </v>
      </c>
      <c r="T22" s="63"/>
      <c r="U22" s="64">
        <v>7</v>
      </c>
      <c r="V22" s="15" t="str">
        <f t="shared" si="13"/>
        <v>○</v>
      </c>
      <c r="W22" s="63">
        <v>0</v>
      </c>
      <c r="X22" s="64">
        <v>6</v>
      </c>
      <c r="Y22" s="15" t="str">
        <f t="shared" si="14"/>
        <v>○</v>
      </c>
      <c r="Z22" s="63">
        <v>0</v>
      </c>
      <c r="AA22" s="56">
        <f t="shared" si="15"/>
        <v>11</v>
      </c>
      <c r="AB22" s="22">
        <f t="shared" si="16"/>
        <v>3</v>
      </c>
      <c r="AC22" s="23">
        <f t="shared" si="17"/>
        <v>2</v>
      </c>
      <c r="AD22" s="24">
        <f t="shared" si="18"/>
        <v>2</v>
      </c>
      <c r="AE22" s="25">
        <f t="shared" si="19"/>
        <v>16</v>
      </c>
      <c r="AF22" s="26">
        <f t="shared" si="20"/>
        <v>4</v>
      </c>
      <c r="AG22" s="21">
        <f t="shared" si="21"/>
        <v>12</v>
      </c>
      <c r="AH22" s="14">
        <f t="shared" si="22"/>
        <v>4</v>
      </c>
      <c r="AI22" s="57">
        <f t="shared" si="23"/>
        <v>11.01216</v>
      </c>
    </row>
    <row r="23" spans="1:35" ht="21.75" customHeight="1">
      <c r="A23" s="36">
        <f>AH23+0.001</f>
        <v>8.001</v>
      </c>
      <c r="B23" s="40" t="s">
        <v>17</v>
      </c>
      <c r="C23" s="62">
        <f>IF(COUNTA(W17)=1,W17,"")</f>
        <v>0</v>
      </c>
      <c r="D23" s="15" t="str">
        <f>IF(COUNTBLANK(U17)=1," ",IF((C23-E23)&gt;0,"○",IF((C23-E23)=0,"△","●")))</f>
        <v>●</v>
      </c>
      <c r="E23" s="63">
        <f>IF(COUNTBLANK(U17)=1," ",U17)</f>
        <v>2</v>
      </c>
      <c r="F23" s="15">
        <f>IF(COUNTA(W18)=1,W18,"")</f>
        <v>1</v>
      </c>
      <c r="G23" s="15" t="str">
        <f>IF(COUNTBLANK(U18)=1," ",IF((F23-H23)&gt;0,"○",IF((F23-H23)=0,"△","●")))</f>
        <v>●</v>
      </c>
      <c r="H23" s="63">
        <f>IF(COUNTBLANK(U18)=1," ",U18)</f>
        <v>2</v>
      </c>
      <c r="I23" s="64">
        <f>IF(COUNTA(W19)=1,W19,"")</f>
        <v>1</v>
      </c>
      <c r="J23" s="15" t="str">
        <f>IF(COUNTBLANK(U19)=1," ",IF((I23-K23)&gt;0,"○",IF((I23-K23)=0,"△","●")))</f>
        <v>●</v>
      </c>
      <c r="K23" s="63">
        <f>IF(COUNTBLANK(U19)=1," ",U19)</f>
        <v>4</v>
      </c>
      <c r="L23" s="64">
        <f>IF(COUNTA(W20)=1,W20,"")</f>
        <v>0</v>
      </c>
      <c r="M23" s="15" t="str">
        <f>IF(COUNTBLANK(U20)=1," ",IF((L23-N23)&gt;0,"○",IF((L23-N23)=0,"△","●")))</f>
        <v>●</v>
      </c>
      <c r="N23" s="63">
        <f>IF(COUNTBLANK(U20)=1," ",U20)</f>
        <v>1</v>
      </c>
      <c r="O23" s="64">
        <f>IF(COUNTA(W21)=1,W21,"")</f>
        <v>1</v>
      </c>
      <c r="P23" s="15" t="str">
        <f>IF(COUNTBLANK(U21)=1," ",IF((O23-Q23)&gt;0,"○",IF((O23-Q23)=0,"△","●")))</f>
        <v>●</v>
      </c>
      <c r="Q23" s="63">
        <f>IF(COUNTBLANK(U21)=1," ",U21)</f>
        <v>4</v>
      </c>
      <c r="R23" s="64">
        <f>IF(COUNTA(W22)=1,W22,"")</f>
        <v>0</v>
      </c>
      <c r="S23" s="15" t="str">
        <f>IF(COUNTBLANK(U22)=1," ",IF((R23-T23)&gt;0,"○",IF((R23-T23)=0,"△","●")))</f>
        <v>●</v>
      </c>
      <c r="T23" s="63">
        <f>IF(COUNTBLANK(U22)=1," ",U22)</f>
        <v>7</v>
      </c>
      <c r="U23" s="15"/>
      <c r="V23" s="15"/>
      <c r="W23" s="63"/>
      <c r="X23" s="64">
        <v>0</v>
      </c>
      <c r="Y23" s="15" t="str">
        <f t="shared" si="14"/>
        <v>●</v>
      </c>
      <c r="Z23" s="63">
        <v>4</v>
      </c>
      <c r="AA23" s="56">
        <f t="shared" si="15"/>
        <v>0</v>
      </c>
      <c r="AB23" s="22">
        <f t="shared" si="16"/>
        <v>0</v>
      </c>
      <c r="AC23" s="23">
        <f t="shared" si="17"/>
        <v>0</v>
      </c>
      <c r="AD23" s="24">
        <f t="shared" si="18"/>
        <v>7</v>
      </c>
      <c r="AE23" s="25">
        <f t="shared" si="19"/>
        <v>3</v>
      </c>
      <c r="AF23" s="26">
        <f t="shared" si="20"/>
        <v>24</v>
      </c>
      <c r="AG23" s="53">
        <f t="shared" si="21"/>
        <v>-21</v>
      </c>
      <c r="AH23" s="14">
        <f t="shared" si="22"/>
        <v>8</v>
      </c>
      <c r="AI23" s="57">
        <f t="shared" si="23"/>
        <v>-0.020970000000000003</v>
      </c>
    </row>
    <row r="24" spans="1:35" ht="21.75" customHeight="1" thickBot="1">
      <c r="A24" s="36">
        <f>AH24+0.01</f>
        <v>6.01</v>
      </c>
      <c r="B24" s="41" t="s">
        <v>24</v>
      </c>
      <c r="C24" s="55">
        <f>IF(COUNTA(Z17)=1,Z17,"")</f>
        <v>1</v>
      </c>
      <c r="D24" s="27" t="str">
        <f>IF(COUNTBLANK(X17)=1," ",IF((C24-E24)&gt;0,"○",IF((C24-E24)=0,"△","●")))</f>
        <v>●</v>
      </c>
      <c r="E24" s="54">
        <f>IF(COUNTBLANK(X17)=1," ",X17)</f>
        <v>4</v>
      </c>
      <c r="F24" s="65">
        <f>IF(COUNTA(Z18)=1,Z18,"")</f>
        <v>1</v>
      </c>
      <c r="G24" s="27" t="str">
        <f>IF(COUNTBLANK(Z18)=1," ",IF((F24-H24)&gt;0,"○",IF((F24-H24)=0,"△","●")))</f>
        <v>●</v>
      </c>
      <c r="H24" s="54">
        <f>IF(COUNTBLANK(X18)=1," ",X18)</f>
        <v>2</v>
      </c>
      <c r="I24" s="27">
        <f>IF(COUNTA(Z19)=1,Z19,"")</f>
        <v>1</v>
      </c>
      <c r="J24" s="27" t="str">
        <f>IF(COUNTBLANK(X19)=1," ",IF((I24-K24)&gt;0,"○",IF((I24-K24)=0,"△","●")))</f>
        <v>○</v>
      </c>
      <c r="K24" s="54">
        <f>IF(COUNTBLANK(X19)=1," ",X19)</f>
        <v>0</v>
      </c>
      <c r="L24" s="65">
        <f>IF(COUNTA(Z20)=1,Z20,"")</f>
        <v>0</v>
      </c>
      <c r="M24" s="27" t="str">
        <f>IF(COUNTBLANK(X20)=1," ",IF((L24-N24)&gt;0,"○",IF((L24-N24)=0,"△","●")))</f>
        <v>●</v>
      </c>
      <c r="N24" s="54">
        <f>IF(COUNTBLANK(X20)=1," ",X20)</f>
        <v>2</v>
      </c>
      <c r="O24" s="65">
        <f>IF(COUNTA(Z21)=1,Z21,"")</f>
        <v>1</v>
      </c>
      <c r="P24" s="27" t="str">
        <f>IF(COUNTBLANK(X21)=1," ",IF((O24-Q24)&gt;0,"○",IF((O24-Q24)=0,"△","●")))</f>
        <v>○</v>
      </c>
      <c r="Q24" s="54">
        <f>IF(COUNTBLANK(X21)=1," ",X21)</f>
        <v>0</v>
      </c>
      <c r="R24" s="65">
        <f>IF(COUNTA(Z22)=1,Z22,"")</f>
        <v>0</v>
      </c>
      <c r="S24" s="27" t="str">
        <f>IF(COUNTBLANK(X22)=1," ",IF((R24-T24)&gt;0,"○",IF((R24-T24)=0,"△","●")))</f>
        <v>●</v>
      </c>
      <c r="T24" s="54">
        <f>IF(COUNTBLANK(X22)=1," ",X22)</f>
        <v>6</v>
      </c>
      <c r="U24" s="65">
        <f>IF(COUNTA(Z23)=1,Z23,"")</f>
        <v>4</v>
      </c>
      <c r="V24" s="27" t="str">
        <f>IF(COUNTBLANK(X23)=1," ",IF((U24-W24)&gt;0,"○",IF((U24-W24)=0,"△","●")))</f>
        <v>○</v>
      </c>
      <c r="W24" s="54">
        <f>IF(COUNTBLANK(X23)=1," ",X23)</f>
        <v>0</v>
      </c>
      <c r="X24" s="65"/>
      <c r="Y24" s="27"/>
      <c r="Z24" s="27"/>
      <c r="AA24" s="50">
        <f t="shared" si="15"/>
        <v>9</v>
      </c>
      <c r="AB24" s="28">
        <f t="shared" si="16"/>
        <v>3</v>
      </c>
      <c r="AC24" s="29">
        <f t="shared" si="17"/>
        <v>0</v>
      </c>
      <c r="AD24" s="30">
        <f t="shared" si="18"/>
        <v>4</v>
      </c>
      <c r="AE24" s="31">
        <f t="shared" si="19"/>
        <v>8</v>
      </c>
      <c r="AF24" s="32">
        <f t="shared" si="20"/>
        <v>14</v>
      </c>
      <c r="AG24" s="33">
        <f t="shared" si="21"/>
        <v>-6</v>
      </c>
      <c r="AH24" s="61">
        <f t="shared" si="22"/>
        <v>6</v>
      </c>
      <c r="AI24" s="57">
        <f t="shared" si="23"/>
        <v>8.99408</v>
      </c>
    </row>
    <row r="25" spans="2:37" ht="21.75" customHeight="1" thickBot="1">
      <c r="B25" s="34" t="s">
        <v>15</v>
      </c>
      <c r="AB25"/>
      <c r="AC25"/>
      <c r="AD25"/>
      <c r="AI25" s="2"/>
      <c r="AJ25" s="2"/>
      <c r="AK25" s="2"/>
    </row>
    <row r="26" spans="1:37" ht="21.75" customHeight="1" thickBot="1" thickTop="1">
      <c r="A26" s="36">
        <f aca="true" t="shared" si="24" ref="A26:A33">SMALL($A$5:$A$12,H26)</f>
        <v>1.000001</v>
      </c>
      <c r="B26" s="72" t="str">
        <f>"1部"&amp;ROUNDDOWN(A26,0)&amp;"位"</f>
        <v>1部1位</v>
      </c>
      <c r="C26" s="120" t="str">
        <f aca="true" t="shared" si="25" ref="C26:C33">VLOOKUP(A26,A$5:B$12,2,0)</f>
        <v>岳陽中学校 </v>
      </c>
      <c r="D26" s="120"/>
      <c r="E26" s="120"/>
      <c r="F26" s="120"/>
      <c r="G26" s="121"/>
      <c r="H26" s="36">
        <v>1</v>
      </c>
      <c r="J26" s="36">
        <f aca="true" t="shared" si="26" ref="J26:J33">SMALL($A$17:$A$24,S26)</f>
        <v>1</v>
      </c>
      <c r="K26" s="84" t="str">
        <f>"2部"&amp;ROUNDDOWN(J26,0)&amp;"位"</f>
        <v>2部1位</v>
      </c>
      <c r="L26" s="85"/>
      <c r="M26" s="85"/>
      <c r="N26" s="82" t="str">
        <f>VLOOKUP(J26,A$17:B$24,2,0)</f>
        <v>福島第一中学校</v>
      </c>
      <c r="O26" s="82"/>
      <c r="P26" s="82"/>
      <c r="Q26" s="82"/>
      <c r="R26" s="83"/>
      <c r="S26" s="36">
        <v>1</v>
      </c>
      <c r="T26" s="86" t="s">
        <v>38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1:37" ht="21.75" customHeight="1" thickTop="1">
      <c r="A27" s="36">
        <f t="shared" si="24"/>
        <v>2.0000001</v>
      </c>
      <c r="B27" s="69" t="str">
        <f aca="true" t="shared" si="27" ref="B27:B33">"1部"&amp;ROUNDDOWN(A27,0)&amp;"位"</f>
        <v>1部2位</v>
      </c>
      <c r="C27" s="91" t="str">
        <f t="shared" si="25"/>
        <v>松陵中学校</v>
      </c>
      <c r="D27" s="91"/>
      <c r="E27" s="91"/>
      <c r="F27" s="91"/>
      <c r="G27" s="119"/>
      <c r="H27" s="36">
        <f>H26+1</f>
        <v>2</v>
      </c>
      <c r="J27" s="36">
        <f t="shared" si="26"/>
        <v>2.000001</v>
      </c>
      <c r="K27" s="84" t="str">
        <f aca="true" t="shared" si="28" ref="K27:K33">"2部"&amp;ROUNDDOWN(J27,0)&amp;"位"</f>
        <v>2部2位</v>
      </c>
      <c r="L27" s="85"/>
      <c r="M27" s="85"/>
      <c r="N27" s="82" t="str">
        <f aca="true" t="shared" si="29" ref="N27:N33">VLOOKUP(J27,A$17:B$24,2,0)</f>
        <v>信陵中学校</v>
      </c>
      <c r="O27" s="82"/>
      <c r="P27" s="82"/>
      <c r="Q27" s="82"/>
      <c r="R27" s="83"/>
      <c r="S27" s="36">
        <f>S26+1</f>
        <v>2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1:37" ht="21.75" customHeight="1">
      <c r="A28" s="36">
        <f t="shared" si="24"/>
        <v>3.001</v>
      </c>
      <c r="B28" s="66" t="str">
        <f t="shared" si="27"/>
        <v>1部3位</v>
      </c>
      <c r="C28" s="87" t="str">
        <f t="shared" si="25"/>
        <v>信夫中学校 </v>
      </c>
      <c r="D28" s="87"/>
      <c r="E28" s="87"/>
      <c r="F28" s="87"/>
      <c r="G28" s="88"/>
      <c r="H28" s="36">
        <f aca="true" t="shared" si="30" ref="H28:H33">H27+1</f>
        <v>3</v>
      </c>
      <c r="J28" s="36">
        <f t="shared" si="26"/>
        <v>3.00000001</v>
      </c>
      <c r="K28" s="89" t="str">
        <f t="shared" si="28"/>
        <v>2部3位</v>
      </c>
      <c r="L28" s="90"/>
      <c r="M28" s="90"/>
      <c r="N28" s="87" t="str">
        <f t="shared" si="29"/>
        <v>福島第三中学校</v>
      </c>
      <c r="O28" s="87"/>
      <c r="P28" s="87"/>
      <c r="Q28" s="87"/>
      <c r="R28" s="88"/>
      <c r="S28" s="36">
        <f aca="true" t="shared" si="31" ref="S28:S33">S27+1</f>
        <v>3</v>
      </c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 ht="21.75" customHeight="1">
      <c r="A29" s="36">
        <f t="shared" si="24"/>
        <v>4.00000001</v>
      </c>
      <c r="B29" s="51" t="str">
        <f t="shared" si="27"/>
        <v>1部4位</v>
      </c>
      <c r="C29" s="82" t="str">
        <f t="shared" si="25"/>
        <v>二本松第三中学校</v>
      </c>
      <c r="D29" s="82"/>
      <c r="E29" s="82"/>
      <c r="F29" s="82"/>
      <c r="G29" s="83"/>
      <c r="H29" s="36">
        <f t="shared" si="30"/>
        <v>4</v>
      </c>
      <c r="J29" s="36">
        <f t="shared" si="26"/>
        <v>4.0001</v>
      </c>
      <c r="K29" s="84" t="str">
        <f t="shared" si="28"/>
        <v>2部4位</v>
      </c>
      <c r="L29" s="85"/>
      <c r="M29" s="85"/>
      <c r="N29" s="82" t="str">
        <f t="shared" si="29"/>
        <v>ＦＣ　ヴェルジナーレ</v>
      </c>
      <c r="O29" s="82"/>
      <c r="P29" s="82"/>
      <c r="Q29" s="82"/>
      <c r="R29" s="83"/>
      <c r="S29" s="36">
        <f t="shared" si="31"/>
        <v>4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1:37" ht="21.75" customHeight="1">
      <c r="A30" s="36">
        <f t="shared" si="24"/>
        <v>5.00001</v>
      </c>
      <c r="B30" s="66" t="str">
        <f t="shared" si="27"/>
        <v>1部5位</v>
      </c>
      <c r="C30" s="87" t="str">
        <f t="shared" si="25"/>
        <v>二本松第一中学校 </v>
      </c>
      <c r="D30" s="87"/>
      <c r="E30" s="87"/>
      <c r="F30" s="87"/>
      <c r="G30" s="88"/>
      <c r="H30" s="36">
        <f t="shared" si="30"/>
        <v>5</v>
      </c>
      <c r="J30" s="36">
        <f t="shared" si="26"/>
        <v>5.00001</v>
      </c>
      <c r="K30" s="122" t="str">
        <f t="shared" si="28"/>
        <v>2部5位</v>
      </c>
      <c r="L30" s="123"/>
      <c r="M30" s="123"/>
      <c r="N30" s="124" t="str">
        <f t="shared" si="29"/>
        <v>Ｎ.Ｆ.Ｃビバ-チェ</v>
      </c>
      <c r="O30" s="124"/>
      <c r="P30" s="124"/>
      <c r="Q30" s="124"/>
      <c r="R30" s="125"/>
      <c r="S30" s="36">
        <f t="shared" si="31"/>
        <v>5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 ht="21.75" customHeight="1" thickBot="1">
      <c r="A31" s="36">
        <f t="shared" si="24"/>
        <v>6.01</v>
      </c>
      <c r="B31" s="73" t="str">
        <f t="shared" si="27"/>
        <v>1部6位</v>
      </c>
      <c r="C31" s="116" t="str">
        <f t="shared" si="25"/>
        <v>清水中学校 </v>
      </c>
      <c r="D31" s="116"/>
      <c r="E31" s="116"/>
      <c r="F31" s="116"/>
      <c r="G31" s="117"/>
      <c r="H31" s="36">
        <f t="shared" si="30"/>
        <v>6</v>
      </c>
      <c r="J31" s="36">
        <f t="shared" si="26"/>
        <v>6.01</v>
      </c>
      <c r="K31" s="118" t="str">
        <f t="shared" si="28"/>
        <v>2部6位</v>
      </c>
      <c r="L31" s="110"/>
      <c r="M31" s="110"/>
      <c r="N31" s="111" t="str">
        <f t="shared" si="29"/>
        <v>福島第二中学校</v>
      </c>
      <c r="O31" s="111"/>
      <c r="P31" s="111"/>
      <c r="Q31" s="111"/>
      <c r="R31" s="113"/>
      <c r="S31" s="36">
        <f t="shared" si="31"/>
        <v>6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 ht="21.75" customHeight="1">
      <c r="A32" s="36">
        <f t="shared" si="24"/>
        <v>7.0001</v>
      </c>
      <c r="B32" s="51" t="str">
        <f t="shared" si="27"/>
        <v>1部7位</v>
      </c>
      <c r="C32" s="82" t="str">
        <f t="shared" si="25"/>
        <v>大玉中学校</v>
      </c>
      <c r="D32" s="82"/>
      <c r="E32" s="82"/>
      <c r="F32" s="82"/>
      <c r="G32" s="83"/>
      <c r="H32" s="36">
        <f t="shared" si="30"/>
        <v>7</v>
      </c>
      <c r="J32" s="36">
        <f t="shared" si="26"/>
        <v>7.0000001</v>
      </c>
      <c r="K32" s="114" t="str">
        <f t="shared" si="28"/>
        <v>2部7位</v>
      </c>
      <c r="L32" s="90"/>
      <c r="M32" s="90"/>
      <c r="N32" s="87" t="str">
        <f t="shared" si="29"/>
        <v>伊達中学校</v>
      </c>
      <c r="O32" s="87"/>
      <c r="P32" s="87"/>
      <c r="Q32" s="87"/>
      <c r="R32" s="115"/>
      <c r="S32" s="36">
        <f t="shared" si="31"/>
        <v>7</v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1:37" ht="21.75" customHeight="1" thickBot="1">
      <c r="A33" s="36">
        <f t="shared" si="24"/>
        <v>8</v>
      </c>
      <c r="B33" s="51" t="str">
        <f t="shared" si="27"/>
        <v>1部8位</v>
      </c>
      <c r="C33" s="82" t="str">
        <f t="shared" si="25"/>
        <v>モンターニャフットボールクラブ </v>
      </c>
      <c r="D33" s="82"/>
      <c r="E33" s="82"/>
      <c r="F33" s="82"/>
      <c r="G33" s="83"/>
      <c r="H33" s="36">
        <f t="shared" si="30"/>
        <v>8</v>
      </c>
      <c r="J33" s="36">
        <f t="shared" si="26"/>
        <v>8.001</v>
      </c>
      <c r="K33" s="109" t="str">
        <f t="shared" si="28"/>
        <v>2部8位</v>
      </c>
      <c r="L33" s="110"/>
      <c r="M33" s="110"/>
      <c r="N33" s="111" t="str">
        <f t="shared" si="29"/>
        <v>西信中学校 </v>
      </c>
      <c r="O33" s="111"/>
      <c r="P33" s="111"/>
      <c r="Q33" s="111"/>
      <c r="R33" s="112"/>
      <c r="S33" s="36">
        <f t="shared" si="31"/>
        <v>8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20:37" ht="21.75" customHeight="1"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ht="21.75" customHeight="1" thickBot="1"/>
    <row r="36" spans="1:37" s="52" customFormat="1" ht="25.5" customHeight="1" thickBot="1" thickTop="1">
      <c r="A36" s="100" t="s">
        <v>41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2"/>
    </row>
    <row r="37" ht="21.75" customHeight="1" thickBot="1" thickTop="1">
      <c r="B37" s="68"/>
    </row>
    <row r="38" spans="2:34" ht="21.75" customHeight="1" thickBot="1">
      <c r="B38" s="35"/>
      <c r="C38" s="103" t="str">
        <f>B39</f>
        <v>FCゼウス</v>
      </c>
      <c r="D38" s="99"/>
      <c r="E38" s="99"/>
      <c r="F38" s="104" t="str">
        <f>B40</f>
        <v>本宮第一中学校</v>
      </c>
      <c r="G38" s="105"/>
      <c r="H38" s="103"/>
      <c r="I38" s="99" t="str">
        <f>B41</f>
        <v>梁川中学校</v>
      </c>
      <c r="J38" s="99"/>
      <c r="K38" s="99"/>
      <c r="L38" s="104" t="str">
        <f>B42</f>
        <v>白沢中学校</v>
      </c>
      <c r="M38" s="105"/>
      <c r="N38" s="103"/>
      <c r="O38" s="99" t="str">
        <f>B43</f>
        <v>醸芳中学校</v>
      </c>
      <c r="P38" s="99"/>
      <c r="Q38" s="99"/>
      <c r="R38" s="99" t="str">
        <f>B44</f>
        <v>福島第四中学校</v>
      </c>
      <c r="S38" s="99"/>
      <c r="T38" s="99"/>
      <c r="U38" s="59" t="s">
        <v>7</v>
      </c>
      <c r="V38" s="4" t="s">
        <v>8</v>
      </c>
      <c r="W38" s="5" t="s">
        <v>9</v>
      </c>
      <c r="X38" s="58" t="s">
        <v>10</v>
      </c>
      <c r="Y38" s="4" t="s">
        <v>11</v>
      </c>
      <c r="Z38" s="5" t="s">
        <v>12</v>
      </c>
      <c r="AA38" s="6" t="s">
        <v>13</v>
      </c>
      <c r="AB38" s="60" t="s">
        <v>14</v>
      </c>
      <c r="AD38"/>
      <c r="AE38"/>
      <c r="AF38"/>
      <c r="AG38"/>
      <c r="AH38"/>
    </row>
    <row r="39" spans="1:34" ht="21.75" customHeight="1" thickTop="1">
      <c r="A39" s="36">
        <f>AB39</f>
        <v>1</v>
      </c>
      <c r="B39" s="37" t="s">
        <v>32</v>
      </c>
      <c r="C39" s="43"/>
      <c r="D39" s="7"/>
      <c r="E39" s="44"/>
      <c r="F39" s="45">
        <v>6</v>
      </c>
      <c r="G39" s="7" t="str">
        <f>IF(COUNTA(F39)=1,IF((F39-H39)&gt;0,"○",IF((F39-H39)=0,"△","●"))," ")</f>
        <v>○</v>
      </c>
      <c r="H39" s="44">
        <v>0</v>
      </c>
      <c r="I39" s="46">
        <v>0</v>
      </c>
      <c r="J39" s="7" t="str">
        <f>IF(COUNTA(I39)=1,IF((I39-K39)&gt;0,"○",IF((I39-K39)=0,"△","●"))," ")</f>
        <v>●</v>
      </c>
      <c r="K39" s="47">
        <v>1</v>
      </c>
      <c r="L39" s="46">
        <v>2</v>
      </c>
      <c r="M39" s="7" t="str">
        <f>IF(COUNTA(L39)=1,IF((L39-N39)&gt;0,"○",IF((L39-N39)=0,"△","●"))," ")</f>
        <v>○</v>
      </c>
      <c r="N39" s="44">
        <v>0</v>
      </c>
      <c r="O39" s="45">
        <v>4</v>
      </c>
      <c r="P39" s="7" t="str">
        <f>IF(COUNTA(O39)=1,IF((O39-Q39)&gt;0,"○",IF((O39-Q39)=0,"△","●"))," ")</f>
        <v>○</v>
      </c>
      <c r="Q39" s="44">
        <v>0</v>
      </c>
      <c r="R39" s="45">
        <v>13</v>
      </c>
      <c r="S39" s="7" t="str">
        <f>IF(COUNTA(R39)=1,IF((R39-T39)&gt;0,"○",IF((R39-T39)=0,"△","●"))," ")</f>
        <v>○</v>
      </c>
      <c r="T39" s="44">
        <v>0</v>
      </c>
      <c r="U39" s="48">
        <f aca="true" t="shared" si="32" ref="U39:U44">ROUND(AC39,0)</f>
        <v>12</v>
      </c>
      <c r="V39" s="8">
        <f aca="true" t="shared" si="33" ref="V39:V44">COUNTIF(C39:T39,"○")</f>
        <v>4</v>
      </c>
      <c r="W39" s="9">
        <f aca="true" t="shared" si="34" ref="W39:W44">COUNTIF(C39:T39,"△")</f>
        <v>0</v>
      </c>
      <c r="X39" s="10">
        <f aca="true" t="shared" si="35" ref="X39:X44">COUNTIF(C39:T39,"●")</f>
        <v>1</v>
      </c>
      <c r="Y39" s="11">
        <f aca="true" t="shared" si="36" ref="Y39:Y44">SUM(C39,F39,I39,L39,O39,R39)</f>
        <v>25</v>
      </c>
      <c r="Z39" s="12">
        <f aca="true" t="shared" si="37" ref="Z39:Z44">SUM(E39,H39,K39,N39,Q39,T39)</f>
        <v>1</v>
      </c>
      <c r="AA39" s="13">
        <f aca="true" t="shared" si="38" ref="AA39:AA44">Y39-Z39</f>
        <v>24</v>
      </c>
      <c r="AB39" s="14">
        <f aca="true" t="shared" si="39" ref="AB39:AB44">RANK(AC39,$AC$39:$AC$44)</f>
        <v>1</v>
      </c>
      <c r="AC39" s="57">
        <f aca="true" t="shared" si="40" ref="AC39:AC44">COUNTIF(C39:T39,"○")*3+COUNTIF(C39:T39,"△")+(0.001*AA39)+(0.00001*Y39)</f>
        <v>12.024249999999999</v>
      </c>
      <c r="AD39"/>
      <c r="AE39"/>
      <c r="AF39"/>
      <c r="AG39"/>
      <c r="AH39"/>
    </row>
    <row r="40" spans="1:34" ht="21.75" customHeight="1">
      <c r="A40" s="36">
        <f>AB40+0.00000001</f>
        <v>3.00000001</v>
      </c>
      <c r="B40" s="38" t="s">
        <v>29</v>
      </c>
      <c r="C40" s="62">
        <f>IF(COUNTA(H39)=1,H39,"")</f>
        <v>0</v>
      </c>
      <c r="D40" s="15" t="str">
        <f>IF(COUNTBLANK(F39)=1," ",IF((C40-E40)&gt;0,"○",IF((C40-E40)=0,"△","●")))</f>
        <v>●</v>
      </c>
      <c r="E40" s="63">
        <f>IF(COUNTBLANK(F39)=1," ",F39)</f>
        <v>6</v>
      </c>
      <c r="F40" s="64"/>
      <c r="G40" s="15" t="str">
        <f>IF(COUNTA(F40)=1,IF((F40-H40)&gt;0,"○",IF((F40-H40)=0,"△","●"))," ")</f>
        <v> </v>
      </c>
      <c r="H40" s="63"/>
      <c r="I40" s="64">
        <v>7</v>
      </c>
      <c r="J40" s="15" t="str">
        <f>IF(COUNTA(I40)=1,IF((I40-K40)&gt;0,"○",IF((I40-K40)=0,"△","●"))," ")</f>
        <v>○</v>
      </c>
      <c r="K40" s="63">
        <v>6</v>
      </c>
      <c r="L40" s="64">
        <v>1</v>
      </c>
      <c r="M40" s="15" t="str">
        <f>IF(COUNTA(L40)=1,IF((L40-N40)&gt;0,"○",IF((L40-N40)=0,"△","●"))," ")</f>
        <v>●</v>
      </c>
      <c r="N40" s="63">
        <v>8</v>
      </c>
      <c r="O40" s="64">
        <v>7</v>
      </c>
      <c r="P40" s="15" t="str">
        <f>IF(COUNTA(O40)=1,IF((O40-Q40)&gt;0,"○",IF((O40-Q40)=0,"△","●"))," ")</f>
        <v>○</v>
      </c>
      <c r="Q40" s="63">
        <v>1</v>
      </c>
      <c r="R40" s="64">
        <v>5</v>
      </c>
      <c r="S40" s="15" t="str">
        <f>IF(COUNTA(R40)=1,IF((R40-T40)&gt;0,"○",IF((R40-T40)=0,"△","●"))," ")</f>
        <v>○</v>
      </c>
      <c r="T40" s="63">
        <v>0</v>
      </c>
      <c r="U40" s="48">
        <f t="shared" si="32"/>
        <v>9</v>
      </c>
      <c r="V40" s="8">
        <f t="shared" si="33"/>
        <v>3</v>
      </c>
      <c r="W40" s="9">
        <f t="shared" si="34"/>
        <v>0</v>
      </c>
      <c r="X40" s="10">
        <f t="shared" si="35"/>
        <v>2</v>
      </c>
      <c r="Y40" s="11">
        <f t="shared" si="36"/>
        <v>20</v>
      </c>
      <c r="Z40" s="12">
        <f t="shared" si="37"/>
        <v>21</v>
      </c>
      <c r="AA40" s="13">
        <f t="shared" si="38"/>
        <v>-1</v>
      </c>
      <c r="AB40" s="14">
        <f t="shared" si="39"/>
        <v>3</v>
      </c>
      <c r="AC40" s="57">
        <f t="shared" si="40"/>
        <v>8.9992</v>
      </c>
      <c r="AD40"/>
      <c r="AE40"/>
      <c r="AF40"/>
      <c r="AG40"/>
      <c r="AH40"/>
    </row>
    <row r="41" spans="1:34" ht="21.75" customHeight="1">
      <c r="A41" s="36">
        <f>AB41+0.000001</f>
        <v>5.000001</v>
      </c>
      <c r="B41" s="38" t="s">
        <v>26</v>
      </c>
      <c r="C41" s="62">
        <f>IF(COUNTA(K39)=1,K39,"")</f>
        <v>1</v>
      </c>
      <c r="D41" s="15" t="str">
        <f>IF(COUNTBLANK(I39)=1," ",IF((C41-E41)&gt;0,"○",IF((C41-E41)=0,"△","●")))</f>
        <v>○</v>
      </c>
      <c r="E41" s="63">
        <f>IF(COUNTBLANK(I39)=1," ",I39)</f>
        <v>0</v>
      </c>
      <c r="F41" s="64">
        <f>IF(COUNTA(K40)=1,K40,"")</f>
        <v>6</v>
      </c>
      <c r="G41" s="15" t="str">
        <f>IF(COUNTBLANK(I40)=1," ",IF((F41-H41)&gt;0,"○",IF((F41-H41)=0,"△","●")))</f>
        <v>●</v>
      </c>
      <c r="H41" s="63">
        <f>IF(COUNTBLANK(I40)=1," ",I40)</f>
        <v>7</v>
      </c>
      <c r="I41" s="64"/>
      <c r="J41" s="15" t="str">
        <f>IF(COUNTA(I41)=1,IF((I41-K41)&gt;0,"○",IF((I41-K41)=0,"△","●"))," ")</f>
        <v> </v>
      </c>
      <c r="K41" s="63"/>
      <c r="L41" s="64">
        <v>1</v>
      </c>
      <c r="M41" s="15" t="str">
        <f>IF(COUNTA(L41)=1,IF((L41-N41)&gt;0,"○",IF((L41-N41)=0,"△","●"))," ")</f>
        <v>●</v>
      </c>
      <c r="N41" s="63">
        <v>4</v>
      </c>
      <c r="O41" s="64">
        <v>1</v>
      </c>
      <c r="P41" s="15" t="str">
        <f>IF(COUNTA(O41)=1,IF((O41-Q41)&gt;0,"○",IF((O41-Q41)=0,"△","●"))," ")</f>
        <v>△</v>
      </c>
      <c r="Q41" s="63">
        <v>1</v>
      </c>
      <c r="R41" s="64">
        <v>2</v>
      </c>
      <c r="S41" s="15" t="str">
        <f>IF(COUNTA(R41)=1,IF((R41-T41)&gt;0,"○",IF((R41-T41)=0,"△","●"))," ")</f>
        <v>●</v>
      </c>
      <c r="T41" s="63">
        <v>15</v>
      </c>
      <c r="U41" s="48">
        <f t="shared" si="32"/>
        <v>4</v>
      </c>
      <c r="V41" s="8">
        <f t="shared" si="33"/>
        <v>1</v>
      </c>
      <c r="W41" s="9">
        <f t="shared" si="34"/>
        <v>1</v>
      </c>
      <c r="X41" s="10">
        <f t="shared" si="35"/>
        <v>3</v>
      </c>
      <c r="Y41" s="11">
        <f t="shared" si="36"/>
        <v>11</v>
      </c>
      <c r="Z41" s="12">
        <f t="shared" si="37"/>
        <v>27</v>
      </c>
      <c r="AA41" s="13">
        <f t="shared" si="38"/>
        <v>-16</v>
      </c>
      <c r="AB41" s="14">
        <f t="shared" si="39"/>
        <v>5</v>
      </c>
      <c r="AC41" s="57">
        <f t="shared" si="40"/>
        <v>3.98411</v>
      </c>
      <c r="AD41"/>
      <c r="AE41"/>
      <c r="AF41"/>
      <c r="AG41"/>
      <c r="AH41"/>
    </row>
    <row r="42" spans="1:34" ht="21.75" customHeight="1">
      <c r="A42" s="36">
        <f>AB42+0.00001</f>
        <v>2.00001</v>
      </c>
      <c r="B42" s="38" t="s">
        <v>30</v>
      </c>
      <c r="C42" s="62">
        <f>IF(COUNTBLANK(N39)=1," ",N39)</f>
        <v>0</v>
      </c>
      <c r="D42" s="15" t="str">
        <f>IF(COUNTBLANK(L39)=1," ",IF((C42-E42)&gt;0,"○",IF((C42-E42)=0,"△","●")))</f>
        <v>●</v>
      </c>
      <c r="E42" s="63">
        <f>IF(COUNTA(L39)=1,L39," ")</f>
        <v>2</v>
      </c>
      <c r="F42" s="64">
        <f>IF(COUNTA(N40)=1,N40,"")</f>
        <v>8</v>
      </c>
      <c r="G42" s="15" t="str">
        <f>IF(COUNTBLANK(L40)=1," ",IF((F42-H42)&gt;0,"○",IF((F42-H42)=0,"△","●")))</f>
        <v>○</v>
      </c>
      <c r="H42" s="63">
        <f>IF(COUNTBLANK(L40)=1," ",L40)</f>
        <v>1</v>
      </c>
      <c r="I42" s="64">
        <f>IF(COUNTA(N41)=1,N41,"")</f>
        <v>4</v>
      </c>
      <c r="J42" s="15" t="str">
        <f>IF(COUNTBLANK(L41)=1," ",IF((I42-K42)&gt;0,"○",IF((I42-K42)=0,"△","●")))</f>
        <v>○</v>
      </c>
      <c r="K42" s="63">
        <f>IF(COUNTBLANK(L41)=1," ",L41)</f>
        <v>1</v>
      </c>
      <c r="L42" s="64"/>
      <c r="M42" s="15" t="str">
        <f>IF(COUNTA(L42)=1,IF((L42-N42)&gt;0,"○",IF((L42-N42)=0,"△","●"))," ")</f>
        <v> </v>
      </c>
      <c r="N42" s="63"/>
      <c r="O42" s="64">
        <v>1</v>
      </c>
      <c r="P42" s="15" t="str">
        <f>IF(COUNTA(O42)=1,IF((O42-Q42)&gt;0,"○",IF((O42-Q42)=0,"△","●"))," ")</f>
        <v>●</v>
      </c>
      <c r="Q42" s="63">
        <v>2</v>
      </c>
      <c r="R42" s="64">
        <v>16</v>
      </c>
      <c r="S42" s="15" t="str">
        <f>IF(COUNTA(R42)=1,IF((R42-T42)&gt;0,"○",IF((R42-T42)=0,"△","●"))," ")</f>
        <v>○</v>
      </c>
      <c r="T42" s="63">
        <v>1</v>
      </c>
      <c r="U42" s="48">
        <f t="shared" si="32"/>
        <v>9</v>
      </c>
      <c r="V42" s="8">
        <f t="shared" si="33"/>
        <v>3</v>
      </c>
      <c r="W42" s="9">
        <f t="shared" si="34"/>
        <v>0</v>
      </c>
      <c r="X42" s="10">
        <f t="shared" si="35"/>
        <v>2</v>
      </c>
      <c r="Y42" s="11">
        <f t="shared" si="36"/>
        <v>29</v>
      </c>
      <c r="Z42" s="12">
        <f t="shared" si="37"/>
        <v>7</v>
      </c>
      <c r="AA42" s="13">
        <f t="shared" si="38"/>
        <v>22</v>
      </c>
      <c r="AB42" s="14">
        <f t="shared" si="39"/>
        <v>2</v>
      </c>
      <c r="AC42" s="57">
        <f t="shared" si="40"/>
        <v>9.02229</v>
      </c>
      <c r="AD42"/>
      <c r="AE42"/>
      <c r="AF42"/>
      <c r="AG42"/>
      <c r="AH42"/>
    </row>
    <row r="43" spans="1:34" ht="21.75" customHeight="1">
      <c r="A43" s="36">
        <f>AB43+0.0001</f>
        <v>4.0001</v>
      </c>
      <c r="B43" s="40" t="s">
        <v>3</v>
      </c>
      <c r="C43" s="62">
        <f>IF(COUNTA(Q39)=1,Q39,"")</f>
        <v>0</v>
      </c>
      <c r="D43" s="15" t="str">
        <f>IF(COUNTBLANK(O39)=1," ",IF((C43-E43)&gt;0,"○",IF((C43-E43)=0,"△","●")))</f>
        <v>●</v>
      </c>
      <c r="E43" s="63">
        <f>IF(COUNTBLANK(O39)=1," ",O39)</f>
        <v>4</v>
      </c>
      <c r="F43" s="15">
        <f>IF(COUNTA(Q40)=1,Q40,"")</f>
        <v>1</v>
      </c>
      <c r="G43" s="15" t="str">
        <f>IF(COUNTBLANK(O40)=1," ",IF((F43-H43)&gt;0,"○",IF((F43-H43)=0,"△","●")))</f>
        <v>●</v>
      </c>
      <c r="H43" s="15">
        <f>IF(COUNTBLANK(O40)=1," ",O40)</f>
        <v>7</v>
      </c>
      <c r="I43" s="64">
        <f>IF(COUNTA(Q41)=1,Q41,"")</f>
        <v>1</v>
      </c>
      <c r="J43" s="15" t="str">
        <f>IF(COUNTBLANK(O41)=1," ",IF((I43-K43)&gt;0,"○",IF((I43-K43)=0,"△","●")))</f>
        <v>△</v>
      </c>
      <c r="K43" s="63">
        <f>IF(COUNTBLANK(O41)=1," ",O41)</f>
        <v>1</v>
      </c>
      <c r="L43" s="64">
        <f>IF(COUNTA(Q42)=1,Q42,"")</f>
        <v>2</v>
      </c>
      <c r="M43" s="15" t="str">
        <f>IF(COUNTBLANK(O42)=1," ",IF((L43-N43)&gt;0,"○",IF((L43-N43)=0,"△","●")))</f>
        <v>○</v>
      </c>
      <c r="N43" s="63">
        <f>IF(COUNTBLANK(O42)=1," ",O42)</f>
        <v>1</v>
      </c>
      <c r="O43" s="64"/>
      <c r="P43" s="15" t="str">
        <f>IF(COUNTA(O43)=1,IF((O43-Q43)&gt;0,"○",IF((O43-Q43)=0,"△","●"))," ")</f>
        <v> </v>
      </c>
      <c r="Q43" s="63"/>
      <c r="R43" s="64">
        <v>4</v>
      </c>
      <c r="S43" s="15" t="str">
        <f>IF(COUNTA(R43)=1,IF((R43-T43)&gt;0,"○",IF((R43-T43)=0,"△","●"))," ")</f>
        <v>○</v>
      </c>
      <c r="T43" s="63">
        <v>3</v>
      </c>
      <c r="U43" s="48">
        <f t="shared" si="32"/>
        <v>7</v>
      </c>
      <c r="V43" s="8">
        <f t="shared" si="33"/>
        <v>2</v>
      </c>
      <c r="W43" s="9">
        <f t="shared" si="34"/>
        <v>1</v>
      </c>
      <c r="X43" s="10">
        <f t="shared" si="35"/>
        <v>2</v>
      </c>
      <c r="Y43" s="11">
        <f t="shared" si="36"/>
        <v>8</v>
      </c>
      <c r="Z43" s="12">
        <f t="shared" si="37"/>
        <v>16</v>
      </c>
      <c r="AA43" s="13">
        <f t="shared" si="38"/>
        <v>-8</v>
      </c>
      <c r="AB43" s="14">
        <f t="shared" si="39"/>
        <v>4</v>
      </c>
      <c r="AC43" s="57">
        <f t="shared" si="40"/>
        <v>6.99208</v>
      </c>
      <c r="AD43"/>
      <c r="AE43"/>
      <c r="AF43"/>
      <c r="AG43"/>
      <c r="AH43"/>
    </row>
    <row r="44" spans="1:34" ht="21.75" customHeight="1" thickBot="1">
      <c r="A44" s="36">
        <f>AB44+0.001</f>
        <v>6.001</v>
      </c>
      <c r="B44" s="40" t="s">
        <v>28</v>
      </c>
      <c r="C44" s="62">
        <f>IF(COUNTA(T39)=1,T39,"")</f>
        <v>0</v>
      </c>
      <c r="D44" s="15" t="str">
        <f>IF(COUNTBLANK(R39)=1," ",IF((C44-E44)&gt;0,"○",IF((C44-E44)=0,"△","●")))</f>
        <v>●</v>
      </c>
      <c r="E44" s="63">
        <f>IF(COUNTBLANK(R39)=1," ",R39)</f>
        <v>13</v>
      </c>
      <c r="F44" s="15">
        <f>IF(COUNTA(T40)=1,T40,"")</f>
        <v>0</v>
      </c>
      <c r="G44" s="15" t="str">
        <f>IF(COUNTBLANK(R40)=1," ",IF((F44-H44)&gt;0,"○",IF((F44-H44)=0,"△","●")))</f>
        <v>●</v>
      </c>
      <c r="H44" s="63">
        <f>IF(COUNTBLANK(R40)=1," ",R40)</f>
        <v>5</v>
      </c>
      <c r="I44" s="64">
        <f>IF(COUNTA(T41)=1,T41,"")</f>
        <v>15</v>
      </c>
      <c r="J44" s="15" t="str">
        <f>IF(COUNTBLANK(R41)=1," ",IF((I44-K44)&gt;0,"○",IF((I44-K44)=0,"△","●")))</f>
        <v>○</v>
      </c>
      <c r="K44" s="63">
        <f>IF(COUNTBLANK(R41)=1," ",R41)</f>
        <v>2</v>
      </c>
      <c r="L44" s="64">
        <f>IF(COUNTA(T42)=1,T42,"")</f>
        <v>1</v>
      </c>
      <c r="M44" s="15" t="str">
        <f>IF(COUNTBLANK(R42)=1," ",IF((L44-N44)&gt;0,"○",IF((L44-N44)=0,"△","●")))</f>
        <v>●</v>
      </c>
      <c r="N44" s="63">
        <f>IF(COUNTBLANK(R42)=1," ",R42)</f>
        <v>16</v>
      </c>
      <c r="O44" s="64">
        <f>IF(COUNTA(T43)=1,T43,"")</f>
        <v>3</v>
      </c>
      <c r="P44" s="15" t="str">
        <f>IF(COUNTBLANK(R43)=1," ",IF((O44-Q44)&gt;0,"○",IF((O44-Q44)=0,"△","●")))</f>
        <v>●</v>
      </c>
      <c r="Q44" s="63">
        <f>IF(COUNTBLANK(R43)=1," ",R43)</f>
        <v>4</v>
      </c>
      <c r="R44" s="15"/>
      <c r="S44" s="15"/>
      <c r="T44" s="63"/>
      <c r="U44" s="48">
        <f t="shared" si="32"/>
        <v>3</v>
      </c>
      <c r="V44" s="8">
        <f t="shared" si="33"/>
        <v>1</v>
      </c>
      <c r="W44" s="9">
        <f t="shared" si="34"/>
        <v>0</v>
      </c>
      <c r="X44" s="10">
        <f t="shared" si="35"/>
        <v>4</v>
      </c>
      <c r="Y44" s="11">
        <f t="shared" si="36"/>
        <v>19</v>
      </c>
      <c r="Z44" s="12">
        <f t="shared" si="37"/>
        <v>40</v>
      </c>
      <c r="AA44" s="13">
        <f t="shared" si="38"/>
        <v>-21</v>
      </c>
      <c r="AB44" s="14">
        <f t="shared" si="39"/>
        <v>6</v>
      </c>
      <c r="AC44" s="57">
        <f t="shared" si="40"/>
        <v>2.97919</v>
      </c>
      <c r="AD44"/>
      <c r="AE44"/>
      <c r="AF44"/>
      <c r="AG44"/>
      <c r="AH44"/>
    </row>
    <row r="45" spans="2:34" ht="21.75" customHeight="1" thickBot="1">
      <c r="B45" s="70"/>
      <c r="C45" s="1"/>
      <c r="D45" s="1"/>
      <c r="E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2"/>
      <c r="AC45" s="42"/>
      <c r="AD45" s="42"/>
      <c r="AE45" s="42"/>
      <c r="AF45" s="1"/>
      <c r="AG45"/>
      <c r="AH45"/>
    </row>
    <row r="46" spans="1:37" s="52" customFormat="1" ht="29.25" customHeight="1" thickBot="1" thickTop="1">
      <c r="A46" s="100" t="s">
        <v>42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</row>
    <row r="47" spans="2:34" ht="21.75" customHeight="1" thickBot="1" thickTop="1">
      <c r="B47" s="7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/>
      <c r="AA47" s="1"/>
      <c r="AB47" s="42"/>
      <c r="AC47" s="42"/>
      <c r="AD47" s="42"/>
      <c r="AE47" s="42"/>
      <c r="AF47" s="1"/>
      <c r="AG47"/>
      <c r="AH47"/>
    </row>
    <row r="48" spans="2:34" ht="21.75" customHeight="1" thickBot="1">
      <c r="B48" s="35"/>
      <c r="C48" s="103" t="str">
        <f>B49</f>
        <v>渡利フットボールクラブ</v>
      </c>
      <c r="D48" s="99"/>
      <c r="E48" s="99"/>
      <c r="F48" s="104" t="str">
        <f>B50</f>
        <v>福島ユナイテッドB</v>
      </c>
      <c r="G48" s="105"/>
      <c r="H48" s="103"/>
      <c r="I48" s="104" t="str">
        <f>B51</f>
        <v>ジェイム福島ＦＣ</v>
      </c>
      <c r="J48" s="105"/>
      <c r="K48" s="103"/>
      <c r="L48" s="99" t="str">
        <f>B52</f>
        <v>川俣中学校</v>
      </c>
      <c r="M48" s="99"/>
      <c r="N48" s="99"/>
      <c r="O48" s="104" t="str">
        <f>B53</f>
        <v>信陵中学校B</v>
      </c>
      <c r="P48" s="105"/>
      <c r="Q48" s="103"/>
      <c r="R48" s="99" t="str">
        <f>B54</f>
        <v>安達中学校</v>
      </c>
      <c r="S48" s="99"/>
      <c r="T48" s="99"/>
      <c r="U48" s="99" t="str">
        <f>B55</f>
        <v>飯野FC  </v>
      </c>
      <c r="V48" s="99"/>
      <c r="W48" s="99"/>
      <c r="X48" s="59" t="s">
        <v>7</v>
      </c>
      <c r="Y48" s="4" t="s">
        <v>8</v>
      </c>
      <c r="Z48" s="5" t="s">
        <v>9</v>
      </c>
      <c r="AA48" s="58" t="s">
        <v>10</v>
      </c>
      <c r="AB48" s="4" t="s">
        <v>11</v>
      </c>
      <c r="AC48" s="5" t="s">
        <v>12</v>
      </c>
      <c r="AD48" s="6" t="s">
        <v>13</v>
      </c>
      <c r="AE48" s="60" t="s">
        <v>14</v>
      </c>
      <c r="AG48"/>
      <c r="AH48"/>
    </row>
    <row r="49" spans="1:34" ht="21.75" customHeight="1" thickTop="1">
      <c r="A49" s="36">
        <f>AE49</f>
        <v>3</v>
      </c>
      <c r="B49" s="78" t="s">
        <v>1</v>
      </c>
      <c r="C49" s="43"/>
      <c r="D49" s="7"/>
      <c r="E49" s="44"/>
      <c r="F49" s="45">
        <v>6</v>
      </c>
      <c r="G49" s="7" t="str">
        <f>IF(COUNTA(F49)=1,IF((F49-H49)&gt;0,"○",IF((F49-H49)=0,"△","●"))," ")</f>
        <v>○</v>
      </c>
      <c r="H49" s="44">
        <v>1</v>
      </c>
      <c r="I49" s="45">
        <v>1</v>
      </c>
      <c r="J49" s="7" t="str">
        <f>IF(COUNTA(I49)=1,IF((I49-K49)&gt;0,"○",IF((I49-K49)=0,"△","●"))," ")</f>
        <v>●</v>
      </c>
      <c r="K49" s="44">
        <v>2</v>
      </c>
      <c r="L49" s="46">
        <v>0</v>
      </c>
      <c r="M49" s="7" t="str">
        <f>IF(COUNTA(L49)=1,IF((L49-N49)&gt;0,"○",IF((L49-N49)=0,"△","●"))," ")</f>
        <v>●</v>
      </c>
      <c r="N49" s="47">
        <v>3</v>
      </c>
      <c r="O49" s="46">
        <v>19</v>
      </c>
      <c r="P49" s="7" t="str">
        <f>IF(COUNTA(O49)=1,IF((O49-Q49)&gt;0,"○",IF((O49-Q49)=0,"△","●"))," ")</f>
        <v>○</v>
      </c>
      <c r="Q49" s="44">
        <v>0</v>
      </c>
      <c r="R49" s="45">
        <v>4</v>
      </c>
      <c r="S49" s="7" t="str">
        <f aca="true" t="shared" si="41" ref="S49:S54">IF(COUNTA(R49)=1,IF((R49-T49)&gt;0,"○",IF((R49-T49)=0,"△","●"))," ")</f>
        <v>○</v>
      </c>
      <c r="T49" s="44">
        <v>3</v>
      </c>
      <c r="U49" s="45">
        <v>2</v>
      </c>
      <c r="V49" s="7" t="str">
        <f aca="true" t="shared" si="42" ref="V49:V54">IF(COUNTA(U49)=1,IF((U49-W49)&gt;0,"○",IF((U49-W49)=0,"△","●"))," ")</f>
        <v>△</v>
      </c>
      <c r="W49" s="44">
        <v>2</v>
      </c>
      <c r="X49" s="48">
        <f>ROUND(AF49,0)</f>
        <v>10</v>
      </c>
      <c r="Y49" s="8">
        <f aca="true" t="shared" si="43" ref="Y49:Y55">COUNTIF(C49:W49,"○")</f>
        <v>3</v>
      </c>
      <c r="Z49" s="9">
        <f aca="true" t="shared" si="44" ref="Z49:Z55">COUNTIF(C49:W49,"△")</f>
        <v>1</v>
      </c>
      <c r="AA49" s="10">
        <f aca="true" t="shared" si="45" ref="AA49:AA55">COUNTIF(C49:W49,"●")</f>
        <v>2</v>
      </c>
      <c r="AB49" s="11">
        <f>SUM(C49,F49,I49,L49,O49,R49,U49)</f>
        <v>32</v>
      </c>
      <c r="AC49" s="12">
        <f>SUM(E49,H49,K49,N49,Q49,T49,W49,)</f>
        <v>11</v>
      </c>
      <c r="AD49" s="13">
        <f>AB49-AC49</f>
        <v>21</v>
      </c>
      <c r="AE49" s="14">
        <f>RANK(AF49,$AF$49:$AF$55)</f>
        <v>3</v>
      </c>
      <c r="AF49" s="57">
        <f aca="true" t="shared" si="46" ref="AF49:AF55">COUNTIF(C49:W49,"○")*3+COUNTIF(C49:W49,"△")+(0.001*AD49)+(0.00001*AB49)</f>
        <v>10.021320000000001</v>
      </c>
      <c r="AG49"/>
      <c r="AH49"/>
    </row>
    <row r="50" spans="1:34" ht="21.75" customHeight="1">
      <c r="A50" s="36">
        <f>AE50+0.00000001</f>
        <v>4.00000001</v>
      </c>
      <c r="B50" s="79" t="s">
        <v>25</v>
      </c>
      <c r="C50" s="62">
        <f>IF(COUNTA(H49)=1,H49,"")</f>
        <v>1</v>
      </c>
      <c r="D50" s="15" t="str">
        <f>IF(COUNTBLANK(F49)=1," ",IF((C50-E50)&gt;0,"○",IF((C50-E50)=0,"△","●")))</f>
        <v>●</v>
      </c>
      <c r="E50" s="63">
        <f>IF(COUNTBLANK(F49)=1," ",F49)</f>
        <v>6</v>
      </c>
      <c r="F50" s="64"/>
      <c r="G50" s="15" t="str">
        <f>IF(COUNTA(F50)=1,IF((F50-H50)&gt;0,"○",IF((F50-H50)=0,"△","●"))," ")</f>
        <v> </v>
      </c>
      <c r="H50" s="63"/>
      <c r="I50" s="64">
        <v>1</v>
      </c>
      <c r="J50" s="15" t="str">
        <f>IF(COUNTA(I50)=1,IF((I50-K50)&gt;0,"○",IF((I50-K50)=0,"△","●"))," ")</f>
        <v>●</v>
      </c>
      <c r="K50" s="63">
        <v>2</v>
      </c>
      <c r="L50" s="64">
        <v>24</v>
      </c>
      <c r="M50" s="15" t="str">
        <f>IF(COUNTA(L50)=1,IF((L50-N50)&gt;0,"○",IF((L50-N50)=0,"△","●"))," ")</f>
        <v>○</v>
      </c>
      <c r="N50" s="63">
        <v>0</v>
      </c>
      <c r="O50" s="64">
        <v>16</v>
      </c>
      <c r="P50" s="15" t="str">
        <f>IF(COUNTA(O50)=1,IF((O50-Q50)&gt;0,"○",IF((O50-Q50)=0,"△","●"))," ")</f>
        <v>○</v>
      </c>
      <c r="Q50" s="63">
        <v>0</v>
      </c>
      <c r="R50" s="64">
        <v>4</v>
      </c>
      <c r="S50" s="15" t="str">
        <f t="shared" si="41"/>
        <v>○</v>
      </c>
      <c r="T50" s="63">
        <v>0</v>
      </c>
      <c r="U50" s="64">
        <v>0</v>
      </c>
      <c r="V50" s="15" t="str">
        <f t="shared" si="42"/>
        <v>●</v>
      </c>
      <c r="W50" s="63">
        <v>1</v>
      </c>
      <c r="X50" s="49">
        <f aca="true" t="shared" si="47" ref="X50:X55">ROUND(AF50,0)</f>
        <v>9</v>
      </c>
      <c r="Y50" s="16">
        <f t="shared" si="43"/>
        <v>3</v>
      </c>
      <c r="Z50" s="17">
        <f t="shared" si="44"/>
        <v>0</v>
      </c>
      <c r="AA50" s="18">
        <f t="shared" si="45"/>
        <v>3</v>
      </c>
      <c r="AB50" s="11">
        <f aca="true" t="shared" si="48" ref="AB50:AB55">SUM(C50,F50,I50,L50,O50,R50,U50)</f>
        <v>46</v>
      </c>
      <c r="AC50" s="12">
        <f aca="true" t="shared" si="49" ref="AC50:AC55">SUM(E50,H50,K50,N50,Q50,T50,W50,)</f>
        <v>9</v>
      </c>
      <c r="AD50" s="13">
        <f aca="true" t="shared" si="50" ref="AD50:AD55">AB50-AC50</f>
        <v>37</v>
      </c>
      <c r="AE50" s="14">
        <f aca="true" t="shared" si="51" ref="AE50:AE55">RANK(AF50,$AF$49:$AF$55)</f>
        <v>4</v>
      </c>
      <c r="AF50" s="57">
        <f t="shared" si="46"/>
        <v>9.037460000000001</v>
      </c>
      <c r="AG50"/>
      <c r="AH50"/>
    </row>
    <row r="51" spans="1:34" ht="21.75" customHeight="1">
      <c r="A51" s="36">
        <f>AE51+0.0000001</f>
        <v>1.0000001</v>
      </c>
      <c r="B51" s="79" t="s">
        <v>2</v>
      </c>
      <c r="C51" s="62">
        <f>IF(COUNTA(K49)=1,K49,"")</f>
        <v>2</v>
      </c>
      <c r="D51" s="15" t="str">
        <f>IF(COUNTBLANK(I49)=1," ",IF((C51-E51)&gt;0,"○",IF((C51-E51)=0,"△","●")))</f>
        <v>○</v>
      </c>
      <c r="E51" s="63">
        <f>IF(COUNTBLANK(I49)=1," ",I49)</f>
        <v>1</v>
      </c>
      <c r="F51" s="64">
        <f>IF(COUNTA(K50)=1,K50,"")</f>
        <v>2</v>
      </c>
      <c r="G51" s="15" t="str">
        <f>IF(COUNTBLANK(I50)=1," ",IF((F51-H51)&gt;0,"○",IF((F51-H51)=0,"△","●")))</f>
        <v>○</v>
      </c>
      <c r="H51" s="63">
        <f>IF(COUNTBLANK(I50)=1," ",I50)</f>
        <v>1</v>
      </c>
      <c r="I51" s="64"/>
      <c r="J51" s="15" t="str">
        <f>IF(COUNTA(I51)=1,IF((I51-K51)&gt;0,"○",IF((I51-K51)=0,"△","●"))," ")</f>
        <v> </v>
      </c>
      <c r="K51" s="63"/>
      <c r="L51" s="64">
        <v>7</v>
      </c>
      <c r="M51" s="15" t="str">
        <f>IF(COUNTA(L51)=1,IF((L51-N51)&gt;0,"○",IF((L51-N51)=0,"△","●"))," ")</f>
        <v>○</v>
      </c>
      <c r="N51" s="63">
        <v>0</v>
      </c>
      <c r="O51" s="64">
        <v>3</v>
      </c>
      <c r="P51" s="15" t="str">
        <f>IF(COUNTA(O51)=1,IF((O51-Q51)&gt;0,"○",IF((O51-Q51)=0,"△","●"))," ")</f>
        <v>○</v>
      </c>
      <c r="Q51" s="63">
        <v>1</v>
      </c>
      <c r="R51" s="64">
        <v>10</v>
      </c>
      <c r="S51" s="15" t="str">
        <f t="shared" si="41"/>
        <v>○</v>
      </c>
      <c r="T51" s="63">
        <v>0</v>
      </c>
      <c r="U51" s="64">
        <v>5</v>
      </c>
      <c r="V51" s="15" t="str">
        <f t="shared" si="42"/>
        <v>○</v>
      </c>
      <c r="W51" s="63">
        <v>0</v>
      </c>
      <c r="X51" s="49">
        <f t="shared" si="47"/>
        <v>18</v>
      </c>
      <c r="Y51" s="16">
        <f t="shared" si="43"/>
        <v>6</v>
      </c>
      <c r="Z51" s="17">
        <f t="shared" si="44"/>
        <v>0</v>
      </c>
      <c r="AA51" s="18">
        <f t="shared" si="45"/>
        <v>0</v>
      </c>
      <c r="AB51" s="11">
        <f t="shared" si="48"/>
        <v>29</v>
      </c>
      <c r="AC51" s="12">
        <f t="shared" si="49"/>
        <v>3</v>
      </c>
      <c r="AD51" s="13">
        <f t="shared" si="50"/>
        <v>26</v>
      </c>
      <c r="AE51" s="14">
        <f t="shared" si="51"/>
        <v>1</v>
      </c>
      <c r="AF51" s="57">
        <f t="shared" si="46"/>
        <v>18.02629</v>
      </c>
      <c r="AG51"/>
      <c r="AH51"/>
    </row>
    <row r="52" spans="1:34" ht="21.75" customHeight="1">
      <c r="A52" s="36">
        <f>AE52+0.000001</f>
        <v>5.000001</v>
      </c>
      <c r="B52" s="79" t="s">
        <v>35</v>
      </c>
      <c r="C52" s="62">
        <f>IF(COUNTA(N49)=1,N49,"")</f>
        <v>3</v>
      </c>
      <c r="D52" s="15" t="str">
        <f>IF(COUNTBLANK(L49)=1," ",IF((C52-E52)&gt;0,"○",IF((C52-E52)=0,"△","●")))</f>
        <v>○</v>
      </c>
      <c r="E52" s="63">
        <f>IF(COUNTBLANK(L49)=1," ",L49)</f>
        <v>0</v>
      </c>
      <c r="F52" s="64">
        <f>IF(COUNTA(N50)=1,N50,"")</f>
        <v>0</v>
      </c>
      <c r="G52" s="15" t="str">
        <f>IF(COUNTBLANK(L50)=1," ",IF((F52-H52)&gt;0,"○",IF((F52-H52)=0,"△","●")))</f>
        <v>●</v>
      </c>
      <c r="H52" s="63">
        <f>IF(COUNTBLANK(L50)=1," ",L50)</f>
        <v>24</v>
      </c>
      <c r="I52" s="64">
        <f>IF(COUNTA(N51)=1,N51,"")</f>
        <v>0</v>
      </c>
      <c r="J52" s="15" t="str">
        <f>IF(COUNTBLANK(L51)=1," ",IF((I52-K52)&gt;0,"○",IF((I52-K52)=0,"△","●")))</f>
        <v>●</v>
      </c>
      <c r="K52" s="63">
        <f>IF(COUNTBLANK(L51)=1," ",L51)</f>
        <v>7</v>
      </c>
      <c r="L52" s="64"/>
      <c r="M52" s="15" t="str">
        <f>IF(COUNTA(L52)=1,IF((L52-N52)&gt;0,"○",IF((L52-N52)=0,"△","●"))," ")</f>
        <v> </v>
      </c>
      <c r="N52" s="63"/>
      <c r="O52" s="64">
        <v>0</v>
      </c>
      <c r="P52" s="15" t="str">
        <f>IF(COUNTA(O52)=1,IF((O52-Q52)&gt;0,"○",IF((O52-Q52)=0,"△","●"))," ")</f>
        <v>●</v>
      </c>
      <c r="Q52" s="63">
        <v>14</v>
      </c>
      <c r="R52" s="64">
        <v>3</v>
      </c>
      <c r="S52" s="15" t="str">
        <f t="shared" si="41"/>
        <v>○</v>
      </c>
      <c r="T52" s="63">
        <v>2</v>
      </c>
      <c r="U52" s="64">
        <v>0</v>
      </c>
      <c r="V52" s="15" t="str">
        <f t="shared" si="42"/>
        <v>●</v>
      </c>
      <c r="W52" s="63">
        <v>21</v>
      </c>
      <c r="X52" s="49">
        <f t="shared" si="47"/>
        <v>6</v>
      </c>
      <c r="Y52" s="16">
        <f t="shared" si="43"/>
        <v>2</v>
      </c>
      <c r="Z52" s="17">
        <f t="shared" si="44"/>
        <v>0</v>
      </c>
      <c r="AA52" s="18">
        <f t="shared" si="45"/>
        <v>4</v>
      </c>
      <c r="AB52" s="11">
        <f t="shared" si="48"/>
        <v>6</v>
      </c>
      <c r="AC52" s="12">
        <f t="shared" si="49"/>
        <v>68</v>
      </c>
      <c r="AD52" s="13">
        <f t="shared" si="50"/>
        <v>-62</v>
      </c>
      <c r="AE52" s="14">
        <f t="shared" si="51"/>
        <v>5</v>
      </c>
      <c r="AF52" s="57">
        <f t="shared" si="46"/>
        <v>5.93806</v>
      </c>
      <c r="AG52"/>
      <c r="AH52"/>
    </row>
    <row r="53" spans="1:34" ht="21.75" customHeight="1">
      <c r="A53" s="36">
        <f>AE53+0.00001</f>
        <v>6.00001</v>
      </c>
      <c r="B53" s="79" t="s">
        <v>27</v>
      </c>
      <c r="C53" s="62">
        <f>IF(COUNTBLANK(Q49)=1," ",Q49)</f>
        <v>0</v>
      </c>
      <c r="D53" s="15" t="str">
        <f>IF(COUNTBLANK(O49)=1," ",IF((C53-E53)&gt;0,"○",IF((C53-E53)=0,"△","●")))</f>
        <v>●</v>
      </c>
      <c r="E53" s="63">
        <f>IF(COUNTA(O49)=1,O49," ")</f>
        <v>19</v>
      </c>
      <c r="F53" s="64">
        <f>IF(COUNTA(Q50)=1,Q50,"")</f>
        <v>0</v>
      </c>
      <c r="G53" s="15" t="str">
        <f>IF(COUNTBLANK(O50)=1," ",IF((F53-H53)&gt;0,"○",IF((F53-H53)=0,"△","●")))</f>
        <v>●</v>
      </c>
      <c r="H53" s="63">
        <f>IF(COUNTBLANK(O50)=1," ",O50)</f>
        <v>16</v>
      </c>
      <c r="I53" s="64">
        <f>IF(COUNTA(Q51)=1,Q51,"")</f>
        <v>1</v>
      </c>
      <c r="J53" s="15" t="str">
        <f>IF(COUNTBLANK(O51)=1," ",IF((I53-K53)&gt;0,"○",IF((I53-K53)=0,"△","●")))</f>
        <v>●</v>
      </c>
      <c r="K53" s="63">
        <f>IF(COUNTBLANK(O51)=1," ",O51)</f>
        <v>3</v>
      </c>
      <c r="L53" s="64">
        <f>IF(COUNTA(Q52)=1,Q52,"")</f>
        <v>14</v>
      </c>
      <c r="M53" s="15" t="str">
        <f>IF(COUNTBLANK(O52)=1," ",IF((L53-N53)&gt;0,"○",IF((L53-N53)=0,"△","●")))</f>
        <v>○</v>
      </c>
      <c r="N53" s="63">
        <f>IF(COUNTBLANK(O52)=1," ",O52)</f>
        <v>0</v>
      </c>
      <c r="O53" s="64"/>
      <c r="P53" s="15" t="str">
        <f>IF(COUNTA(O53)=1,IF((O53-Q53)&gt;0,"○",IF((O53-Q53)=0,"△","●"))," ")</f>
        <v> </v>
      </c>
      <c r="Q53" s="63"/>
      <c r="R53" s="64">
        <v>0</v>
      </c>
      <c r="S53" s="15" t="str">
        <f t="shared" si="41"/>
        <v>●</v>
      </c>
      <c r="T53" s="63">
        <v>6</v>
      </c>
      <c r="U53" s="64">
        <v>1</v>
      </c>
      <c r="V53" s="15" t="str">
        <f t="shared" si="42"/>
        <v>△</v>
      </c>
      <c r="W53" s="63">
        <v>1</v>
      </c>
      <c r="X53" s="49">
        <f t="shared" si="47"/>
        <v>4</v>
      </c>
      <c r="Y53" s="16">
        <f t="shared" si="43"/>
        <v>1</v>
      </c>
      <c r="Z53" s="17">
        <f t="shared" si="44"/>
        <v>1</v>
      </c>
      <c r="AA53" s="18">
        <f t="shared" si="45"/>
        <v>4</v>
      </c>
      <c r="AB53" s="11">
        <f t="shared" si="48"/>
        <v>16</v>
      </c>
      <c r="AC53" s="12">
        <f t="shared" si="49"/>
        <v>45</v>
      </c>
      <c r="AD53" s="13">
        <f t="shared" si="50"/>
        <v>-29</v>
      </c>
      <c r="AE53" s="14">
        <f t="shared" si="51"/>
        <v>6</v>
      </c>
      <c r="AF53" s="57">
        <f t="shared" si="46"/>
        <v>3.9711600000000002</v>
      </c>
      <c r="AG53"/>
      <c r="AH53"/>
    </row>
    <row r="54" spans="1:34" ht="21.75" customHeight="1">
      <c r="A54" s="36">
        <f>AE54+0.0001</f>
        <v>7.0001</v>
      </c>
      <c r="B54" s="80" t="s">
        <v>31</v>
      </c>
      <c r="C54" s="62">
        <f>IF(COUNTA(T49)=1,T49,"")</f>
        <v>3</v>
      </c>
      <c r="D54" s="15" t="str">
        <f>IF(COUNTBLANK(R49)=1," ",IF((C54-E54)&gt;0,"○",IF((C54-E54)=0,"△","●")))</f>
        <v>●</v>
      </c>
      <c r="E54" s="63">
        <f>IF(COUNTBLANK(R49)=1," ",R49)</f>
        <v>4</v>
      </c>
      <c r="F54" s="15">
        <f>IF(COUNTA(T50)=1,T50,"")</f>
        <v>0</v>
      </c>
      <c r="G54" s="15" t="str">
        <f>IF(COUNTBLANK(R50)=1," ",IF((F54-H54)&gt;0,"○",IF((F54-H54)=0,"△","●")))</f>
        <v>●</v>
      </c>
      <c r="H54" s="15">
        <f>IF(COUNTBLANK(R50)=1," ",R50)</f>
        <v>4</v>
      </c>
      <c r="I54" s="64">
        <f>IF(COUNTA(T51)=1,T51,"")</f>
        <v>0</v>
      </c>
      <c r="J54" s="15" t="str">
        <f>IF(COUNTBLANK(R51)=1," ",IF((I54-K54)&gt;0,"○",IF((I54-K54)=0,"△","●")))</f>
        <v>●</v>
      </c>
      <c r="K54" s="63">
        <f>IF(COUNTBLANK(R51)=1," ",R51)</f>
        <v>10</v>
      </c>
      <c r="L54" s="64">
        <f>IF(COUNTA(T52)=1,T52,"")</f>
        <v>2</v>
      </c>
      <c r="M54" s="15" t="str">
        <f>IF(COUNTBLANK(R52)=1," ",IF((L54-N54)&gt;0,"○",IF((L54-N54)=0,"△","●")))</f>
        <v>●</v>
      </c>
      <c r="N54" s="63">
        <f>IF(COUNTBLANK(R52)=1," ",R52)</f>
        <v>3</v>
      </c>
      <c r="O54" s="64">
        <f>IF(COUNTA(T53)=1,T53,"")</f>
        <v>6</v>
      </c>
      <c r="P54" s="15" t="str">
        <f>IF(COUNTBLANK(R53)=1," ",IF((O54-Q54)&gt;0,"○",IF((O54-Q54)=0,"△","●")))</f>
        <v>○</v>
      </c>
      <c r="Q54" s="63">
        <f>IF(COUNTBLANK(R53)=1," ",R53)</f>
        <v>0</v>
      </c>
      <c r="R54" s="64"/>
      <c r="S54" s="15" t="str">
        <f t="shared" si="41"/>
        <v> </v>
      </c>
      <c r="T54" s="63"/>
      <c r="U54" s="64">
        <v>0</v>
      </c>
      <c r="V54" s="15" t="str">
        <f t="shared" si="42"/>
        <v>●</v>
      </c>
      <c r="W54" s="63">
        <v>8</v>
      </c>
      <c r="X54" s="56">
        <f t="shared" si="47"/>
        <v>3</v>
      </c>
      <c r="Y54" s="22">
        <f t="shared" si="43"/>
        <v>1</v>
      </c>
      <c r="Z54" s="23">
        <f t="shared" si="44"/>
        <v>0</v>
      </c>
      <c r="AA54" s="24">
        <f t="shared" si="45"/>
        <v>5</v>
      </c>
      <c r="AB54" s="11">
        <f t="shared" si="48"/>
        <v>11</v>
      </c>
      <c r="AC54" s="12">
        <f t="shared" si="49"/>
        <v>29</v>
      </c>
      <c r="AD54" s="13">
        <f t="shared" si="50"/>
        <v>-18</v>
      </c>
      <c r="AE54" s="14">
        <f t="shared" si="51"/>
        <v>7</v>
      </c>
      <c r="AF54" s="57">
        <f t="shared" si="46"/>
        <v>2.98211</v>
      </c>
      <c r="AG54"/>
      <c r="AH54"/>
    </row>
    <row r="55" spans="1:34" ht="21.75" customHeight="1" thickBot="1">
      <c r="A55" s="36">
        <f>AE55+0.001</f>
        <v>2.001</v>
      </c>
      <c r="B55" s="81" t="s">
        <v>36</v>
      </c>
      <c r="C55" s="55">
        <f>IF(COUNTA(W49)=1,W49,"")</f>
        <v>2</v>
      </c>
      <c r="D55" s="27" t="str">
        <f>IF(COUNTBLANK(U49)=1," ",IF((C55-E55)&gt;0,"○",IF((C55-E55)=0,"△","●")))</f>
        <v>△</v>
      </c>
      <c r="E55" s="54">
        <f>IF(COUNTBLANK(U49)=1," ",U49)</f>
        <v>2</v>
      </c>
      <c r="F55" s="27">
        <f>IF(COUNTA(W50)=1,W50,"")</f>
        <v>1</v>
      </c>
      <c r="G55" s="27" t="str">
        <f>IF(COUNTBLANK(U50)=1," ",IF((F55-H55)&gt;0,"○",IF((F55-H55)=0,"△","●")))</f>
        <v>○</v>
      </c>
      <c r="H55" s="54">
        <f>IF(COUNTBLANK(U50)=1," ",U50)</f>
        <v>0</v>
      </c>
      <c r="I55" s="65">
        <f>IF(COUNTA(W51)=1,W51,"")</f>
        <v>0</v>
      </c>
      <c r="J55" s="27" t="str">
        <f>IF(COUNTBLANK(U51)=1," ",IF((I55-K55)&gt;0,"○",IF((I55-K55)=0,"△","●")))</f>
        <v>●</v>
      </c>
      <c r="K55" s="54">
        <f>IF(COUNTBLANK(U51)=1," ",U51)</f>
        <v>5</v>
      </c>
      <c r="L55" s="65">
        <f>IF(COUNTA(W52)=1,W52,"")</f>
        <v>21</v>
      </c>
      <c r="M55" s="27" t="str">
        <f>IF(COUNTBLANK(U52)=1," ",IF((L55-N55)&gt;0,"○",IF((L55-N55)=0,"△","●")))</f>
        <v>○</v>
      </c>
      <c r="N55" s="54">
        <f>IF(COUNTBLANK(U52)=1," ",U52)</f>
        <v>0</v>
      </c>
      <c r="O55" s="65">
        <f>IF(COUNTA(W53)=1,W53,"")</f>
        <v>1</v>
      </c>
      <c r="P55" s="27" t="str">
        <f>IF(COUNTBLANK(U53)=1," ",IF((O55-Q55)&gt;0,"○",IF((O55-Q55)=0,"△","●")))</f>
        <v>△</v>
      </c>
      <c r="Q55" s="54">
        <f>IF(COUNTBLANK(U53)=1," ",U53)</f>
        <v>1</v>
      </c>
      <c r="R55" s="65">
        <f>IF(COUNTA(W54)=1,W54,"")</f>
        <v>8</v>
      </c>
      <c r="S55" s="27" t="str">
        <f>IF(COUNTBLANK(U54)=1," ",IF((R55-T55)&gt;0,"○",IF((R55-T55)=0,"△","●")))</f>
        <v>○</v>
      </c>
      <c r="T55" s="54">
        <f>IF(COUNTBLANK(U54)=1," ",U54)</f>
        <v>0</v>
      </c>
      <c r="U55" s="27"/>
      <c r="V55" s="27"/>
      <c r="W55" s="54"/>
      <c r="X55" s="50">
        <f t="shared" si="47"/>
        <v>11</v>
      </c>
      <c r="Y55" s="28">
        <f t="shared" si="43"/>
        <v>3</v>
      </c>
      <c r="Z55" s="29">
        <f t="shared" si="44"/>
        <v>2</v>
      </c>
      <c r="AA55" s="30">
        <f t="shared" si="45"/>
        <v>1</v>
      </c>
      <c r="AB55" s="75">
        <f t="shared" si="48"/>
        <v>33</v>
      </c>
      <c r="AC55" s="76">
        <f t="shared" si="49"/>
        <v>8</v>
      </c>
      <c r="AD55" s="77">
        <f t="shared" si="50"/>
        <v>25</v>
      </c>
      <c r="AE55" s="61">
        <f t="shared" si="51"/>
        <v>2</v>
      </c>
      <c r="AF55" s="57">
        <f t="shared" si="46"/>
        <v>11.02533</v>
      </c>
      <c r="AG55"/>
      <c r="AH55"/>
    </row>
    <row r="56" spans="2:37" ht="21.75" customHeight="1" thickBot="1">
      <c r="B56" s="34" t="s">
        <v>15</v>
      </c>
      <c r="AB56"/>
      <c r="AC56"/>
      <c r="AD56"/>
      <c r="AI56" s="2"/>
      <c r="AJ56" s="2"/>
      <c r="AK56" s="2"/>
    </row>
    <row r="57" spans="1:37" ht="21.75" customHeight="1" thickTop="1">
      <c r="A57" s="36">
        <f aca="true" t="shared" si="52" ref="A57:A62">SMALL($A$39:$A$44,H57)</f>
        <v>1</v>
      </c>
      <c r="B57" s="67" t="str">
        <f aca="true" t="shared" si="53" ref="B57:B62">"3部"&amp;ROUNDDOWN(A57,0)&amp;"位"</f>
        <v>3部1位</v>
      </c>
      <c r="C57" s="91" t="str">
        <f aca="true" t="shared" si="54" ref="C57:C62">VLOOKUP(A57,A$39:B$44,2,0)</f>
        <v>FCゼウス</v>
      </c>
      <c r="D57" s="91"/>
      <c r="E57" s="91"/>
      <c r="F57" s="91"/>
      <c r="G57" s="92"/>
      <c r="H57" s="36">
        <v>1</v>
      </c>
      <c r="J57" s="36">
        <f aca="true" t="shared" si="55" ref="J57:J63">SMALL($A$49:$A$55,S57)</f>
        <v>1.0000001</v>
      </c>
      <c r="K57" s="93" t="str">
        <f>"4部"&amp;ROUNDDOWN(J57,0)&amp;"位"</f>
        <v>4部1位</v>
      </c>
      <c r="L57" s="94"/>
      <c r="M57" s="94"/>
      <c r="N57" s="91" t="str">
        <f aca="true" t="shared" si="56" ref="N57:N63">VLOOKUP(J57,A$49:B$55,2,0)</f>
        <v>ジェイム福島ＦＣ</v>
      </c>
      <c r="O57" s="91"/>
      <c r="P57" s="91"/>
      <c r="Q57" s="91"/>
      <c r="R57" s="92"/>
      <c r="S57" s="36">
        <v>1</v>
      </c>
      <c r="T57" s="86" t="s">
        <v>37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21.75" customHeight="1" thickBot="1">
      <c r="A58" s="36">
        <f t="shared" si="52"/>
        <v>2.00001</v>
      </c>
      <c r="B58" s="74" t="str">
        <f t="shared" si="53"/>
        <v>3部2位</v>
      </c>
      <c r="C58" s="95" t="str">
        <f t="shared" si="54"/>
        <v>白沢中学校</v>
      </c>
      <c r="D58" s="95"/>
      <c r="E58" s="95"/>
      <c r="F58" s="95"/>
      <c r="G58" s="96"/>
      <c r="H58" s="36">
        <f>H57+1</f>
        <v>2</v>
      </c>
      <c r="J58" s="36">
        <f t="shared" si="55"/>
        <v>2.001</v>
      </c>
      <c r="K58" s="97" t="str">
        <f aca="true" t="shared" si="57" ref="K58:K63">"4部"&amp;ROUNDDOWN(J58,0)&amp;"位"</f>
        <v>4部2位</v>
      </c>
      <c r="L58" s="98"/>
      <c r="M58" s="98"/>
      <c r="N58" s="95" t="str">
        <f t="shared" si="56"/>
        <v>飯野FC  </v>
      </c>
      <c r="O58" s="95"/>
      <c r="P58" s="95"/>
      <c r="Q58" s="95"/>
      <c r="R58" s="96"/>
      <c r="S58" s="36">
        <f aca="true" t="shared" si="58" ref="S58:S64">S57+1</f>
        <v>2</v>
      </c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ht="21.75" customHeight="1" thickTop="1">
      <c r="A59" s="36">
        <f t="shared" si="52"/>
        <v>3.00000001</v>
      </c>
      <c r="B59" s="66" t="str">
        <f t="shared" si="53"/>
        <v>3部3位</v>
      </c>
      <c r="C59" s="87" t="str">
        <f t="shared" si="54"/>
        <v>本宮第一中学校</v>
      </c>
      <c r="D59" s="87"/>
      <c r="E59" s="87"/>
      <c r="F59" s="87"/>
      <c r="G59" s="88"/>
      <c r="H59" s="36">
        <f aca="true" t="shared" si="59" ref="H59:H64">H58+1</f>
        <v>3</v>
      </c>
      <c r="J59" s="36">
        <f t="shared" si="55"/>
        <v>3</v>
      </c>
      <c r="K59" s="89" t="str">
        <f t="shared" si="57"/>
        <v>4部3位</v>
      </c>
      <c r="L59" s="90"/>
      <c r="M59" s="90"/>
      <c r="N59" s="87" t="str">
        <f t="shared" si="56"/>
        <v>渡利フットボールクラブ</v>
      </c>
      <c r="O59" s="87"/>
      <c r="P59" s="87"/>
      <c r="Q59" s="87"/>
      <c r="R59" s="88"/>
      <c r="S59" s="36">
        <f t="shared" si="58"/>
        <v>3</v>
      </c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ht="21.75" customHeight="1">
      <c r="A60" s="36">
        <f t="shared" si="52"/>
        <v>4.0001</v>
      </c>
      <c r="B60" s="51" t="str">
        <f t="shared" si="53"/>
        <v>3部4位</v>
      </c>
      <c r="C60" s="82" t="str">
        <f t="shared" si="54"/>
        <v>醸芳中学校</v>
      </c>
      <c r="D60" s="82"/>
      <c r="E60" s="82"/>
      <c r="F60" s="82"/>
      <c r="G60" s="83"/>
      <c r="H60" s="36">
        <f t="shared" si="59"/>
        <v>4</v>
      </c>
      <c r="J60" s="36">
        <f t="shared" si="55"/>
        <v>4.00000001</v>
      </c>
      <c r="K60" s="84" t="str">
        <f t="shared" si="57"/>
        <v>4部4位</v>
      </c>
      <c r="L60" s="85"/>
      <c r="M60" s="85"/>
      <c r="N60" s="82" t="str">
        <f t="shared" si="56"/>
        <v>福島ユナイテッドB</v>
      </c>
      <c r="O60" s="82"/>
      <c r="P60" s="82"/>
      <c r="Q60" s="82"/>
      <c r="R60" s="83"/>
      <c r="S60" s="36">
        <f t="shared" si="58"/>
        <v>4</v>
      </c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ht="21.75" customHeight="1">
      <c r="A61" s="36">
        <f t="shared" si="52"/>
        <v>5.000001</v>
      </c>
      <c r="B61" s="66" t="str">
        <f t="shared" si="53"/>
        <v>3部5位</v>
      </c>
      <c r="C61" s="87" t="str">
        <f t="shared" si="54"/>
        <v>梁川中学校</v>
      </c>
      <c r="D61" s="87"/>
      <c r="E61" s="87"/>
      <c r="F61" s="87"/>
      <c r="G61" s="88"/>
      <c r="H61" s="36">
        <f t="shared" si="59"/>
        <v>5</v>
      </c>
      <c r="J61" s="36">
        <f t="shared" si="55"/>
        <v>5.000001</v>
      </c>
      <c r="K61" s="84" t="str">
        <f t="shared" si="57"/>
        <v>4部5位</v>
      </c>
      <c r="L61" s="85"/>
      <c r="M61" s="85"/>
      <c r="N61" s="82" t="str">
        <f t="shared" si="56"/>
        <v>川俣中学校</v>
      </c>
      <c r="O61" s="82"/>
      <c r="P61" s="82"/>
      <c r="Q61" s="82"/>
      <c r="R61" s="83"/>
      <c r="S61" s="36">
        <f t="shared" si="58"/>
        <v>5</v>
      </c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ht="21.75" customHeight="1">
      <c r="A62" s="36">
        <f t="shared" si="52"/>
        <v>6.001</v>
      </c>
      <c r="B62" s="51" t="str">
        <f t="shared" si="53"/>
        <v>3部6位</v>
      </c>
      <c r="C62" s="82" t="str">
        <f t="shared" si="54"/>
        <v>福島第四中学校</v>
      </c>
      <c r="D62" s="82"/>
      <c r="E62" s="82"/>
      <c r="F62" s="82"/>
      <c r="G62" s="83"/>
      <c r="H62" s="36">
        <f t="shared" si="59"/>
        <v>6</v>
      </c>
      <c r="J62" s="36">
        <f t="shared" si="55"/>
        <v>6.00001</v>
      </c>
      <c r="K62" s="84" t="str">
        <f t="shared" si="57"/>
        <v>4部6位</v>
      </c>
      <c r="L62" s="85"/>
      <c r="M62" s="85"/>
      <c r="N62" s="82" t="str">
        <f t="shared" si="56"/>
        <v>信陵中学校B</v>
      </c>
      <c r="O62" s="82"/>
      <c r="P62" s="82"/>
      <c r="Q62" s="82"/>
      <c r="R62" s="83"/>
      <c r="S62" s="36">
        <f t="shared" si="58"/>
        <v>6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8:37" ht="21.75" customHeight="1">
      <c r="H63" s="36">
        <f t="shared" si="59"/>
        <v>7</v>
      </c>
      <c r="J63" s="36">
        <f t="shared" si="55"/>
        <v>7.0001</v>
      </c>
      <c r="K63" s="84" t="str">
        <f t="shared" si="57"/>
        <v>4部7位</v>
      </c>
      <c r="L63" s="85"/>
      <c r="M63" s="85"/>
      <c r="N63" s="82" t="str">
        <f t="shared" si="56"/>
        <v>安達中学校</v>
      </c>
      <c r="O63" s="82"/>
      <c r="P63" s="82"/>
      <c r="Q63" s="82"/>
      <c r="R63" s="83"/>
      <c r="S63" s="36">
        <f t="shared" si="58"/>
        <v>7</v>
      </c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8:37" ht="21.75" customHeight="1">
      <c r="H64" s="36">
        <f t="shared" si="59"/>
        <v>8</v>
      </c>
      <c r="S64" s="36">
        <f t="shared" si="58"/>
        <v>8</v>
      </c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28:36" ht="21.75" customHeight="1">
      <c r="AB65"/>
      <c r="AC65"/>
      <c r="AI65" s="2"/>
      <c r="AJ65" s="2"/>
    </row>
  </sheetData>
  <sheetProtection/>
  <mergeCells count="79">
    <mergeCell ref="A14:AH14"/>
    <mergeCell ref="X16:Z16"/>
    <mergeCell ref="C16:E16"/>
    <mergeCell ref="F16:H16"/>
    <mergeCell ref="I16:K16"/>
    <mergeCell ref="U16:W16"/>
    <mergeCell ref="C27:G27"/>
    <mergeCell ref="K27:M27"/>
    <mergeCell ref="N27:R27"/>
    <mergeCell ref="L16:N16"/>
    <mergeCell ref="O16:Q16"/>
    <mergeCell ref="R16:T16"/>
    <mergeCell ref="C26:G26"/>
    <mergeCell ref="K26:M26"/>
    <mergeCell ref="N26:R26"/>
    <mergeCell ref="C33:G33"/>
    <mergeCell ref="C31:G31"/>
    <mergeCell ref="N30:R30"/>
    <mergeCell ref="C28:G28"/>
    <mergeCell ref="K28:M28"/>
    <mergeCell ref="C29:G29"/>
    <mergeCell ref="K29:M29"/>
    <mergeCell ref="K31:M31"/>
    <mergeCell ref="X4:Z4"/>
    <mergeCell ref="C4:E4"/>
    <mergeCell ref="F4:H4"/>
    <mergeCell ref="I4:K4"/>
    <mergeCell ref="O4:Q4"/>
    <mergeCell ref="R4:T4"/>
    <mergeCell ref="L4:N4"/>
    <mergeCell ref="U4:W4"/>
    <mergeCell ref="C59:G59"/>
    <mergeCell ref="T26:AK34"/>
    <mergeCell ref="N31:R31"/>
    <mergeCell ref="C32:G32"/>
    <mergeCell ref="C30:G30"/>
    <mergeCell ref="K30:M30"/>
    <mergeCell ref="K32:M32"/>
    <mergeCell ref="N32:R32"/>
    <mergeCell ref="N28:R28"/>
    <mergeCell ref="N29:R29"/>
    <mergeCell ref="A2:AH2"/>
    <mergeCell ref="C38:E38"/>
    <mergeCell ref="F38:H38"/>
    <mergeCell ref="I38:K38"/>
    <mergeCell ref="L38:N38"/>
    <mergeCell ref="O38:Q38"/>
    <mergeCell ref="R38:T38"/>
    <mergeCell ref="K33:M33"/>
    <mergeCell ref="N33:R33"/>
    <mergeCell ref="A36:AK36"/>
    <mergeCell ref="U48:W48"/>
    <mergeCell ref="A46:AK46"/>
    <mergeCell ref="C48:E48"/>
    <mergeCell ref="F48:H48"/>
    <mergeCell ref="I48:K48"/>
    <mergeCell ref="L48:N48"/>
    <mergeCell ref="O48:Q48"/>
    <mergeCell ref="R48:T48"/>
    <mergeCell ref="N61:R61"/>
    <mergeCell ref="C57:G57"/>
    <mergeCell ref="K57:M57"/>
    <mergeCell ref="C60:G60"/>
    <mergeCell ref="K60:M60"/>
    <mergeCell ref="N60:R60"/>
    <mergeCell ref="C58:G58"/>
    <mergeCell ref="N57:R57"/>
    <mergeCell ref="K58:M58"/>
    <mergeCell ref="N58:R58"/>
    <mergeCell ref="C62:G62"/>
    <mergeCell ref="K62:M62"/>
    <mergeCell ref="N62:R62"/>
    <mergeCell ref="T57:AK64"/>
    <mergeCell ref="K63:M63"/>
    <mergeCell ref="N63:R63"/>
    <mergeCell ref="C61:G61"/>
    <mergeCell ref="K61:M61"/>
    <mergeCell ref="K59:M59"/>
    <mergeCell ref="N59:R59"/>
  </mergeCells>
  <printOptions/>
  <pageMargins left="0.75" right="0.75" top="0.58" bottom="0.64" header="0.512" footer="0.51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斎藤浩一</dc:creator>
  <cp:keywords/>
  <dc:description/>
  <cp:lastModifiedBy>すげの</cp:lastModifiedBy>
  <cp:lastPrinted>2010-09-19T12:18:00Z</cp:lastPrinted>
  <dcterms:created xsi:type="dcterms:W3CDTF">2009-04-19T05:25:21Z</dcterms:created>
  <dcterms:modified xsi:type="dcterms:W3CDTF">2010-11-08T13:13:06Z</dcterms:modified>
  <cp:category/>
  <cp:version/>
  <cp:contentType/>
  <cp:contentStatus/>
</cp:coreProperties>
</file>